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Chart data" sheetId="3" state="visible" r:id="rId3"/>
    <sheet xmlns:r="http://schemas.openxmlformats.org/officeDocument/2006/relationships" name="What i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[Red]-$#,##0"/>
    <numFmt numFmtId="165" formatCode="0.0%"/>
    <numFmt numFmtId="166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0F2FE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165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0" fillId="2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Break-even: where revenue meets total cost</a:t>
            </a:r>
          </a:p>
        </rich>
      </tx>
    </title>
    <plotArea>
      <scatterChart>
        <ser>
          <idx val="0"/>
          <order val="0"/>
          <tx>
            <strRef>
              <f>'Chart data'!B3</f>
            </strRef>
          </tx>
          <spPr>
            <a:ln xmlns:a="http://schemas.openxmlformats.org/drawingml/2006/main" w="3175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'Chart data'!$A$4:$A$14</f>
            </numRef>
          </xVal>
          <yVal>
            <numRef>
              <f>'Chart data'!$B$4:$B$14</f>
            </numRef>
          </yVal>
          <smooth val="0"/>
        </ser>
        <ser>
          <idx val="1"/>
          <order val="1"/>
          <tx>
            <strRef>
              <f>'Chart data'!D3</f>
            </strRef>
          </tx>
          <spPr>
            <a:ln xmlns:a="http://schemas.openxmlformats.org/drawingml/2006/main" w="31750">
              <a:solidFill>
                <a:srgbClr val="0284C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'Chart data'!$A$4:$A$14</f>
            </numRef>
          </xVal>
          <yVal>
            <numRef>
              <f>'Chart data'!$D$4:$D$14</f>
            </numRef>
          </yVal>
          <smooth val="0"/>
        </ser>
        <ser>
          <idx val="2"/>
          <order val="2"/>
          <tx>
            <strRef>
              <f>'Chart data'!C3</f>
            </strRef>
          </tx>
          <spPr>
            <a:ln xmlns:a="http://schemas.openxmlformats.org/drawingml/2006/main" w="31750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'Chart data'!$A$4:$A$14</f>
            </numRef>
          </xVal>
          <yVal>
            <numRef>
              <f>'Chart data'!$C$4:$C$14</f>
            </numRef>
          </yVal>
          <smooth val="0"/>
        </ser>
        <ser>
          <idx val="3"/>
          <order val="3"/>
          <tx>
            <v>Break-even point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0C1222"/>
              </a:solidFill>
              <a:ln xmlns:a="http://schemas.openxmlformats.org/drawingml/2006/main">
                <a:prstDash val="solid"/>
              </a:ln>
            </spPr>
          </marker>
          <xVal>
            <numRef>
              <f>'Chart data'!$G$4</f>
            </numRef>
          </xVal>
          <yVal>
            <numRef>
              <f>'Chart data'!$H$4</f>
            </numRef>
          </yVal>
        </ser>
        <ser>
          <idx val="4"/>
          <order val="4"/>
          <tx>
            <v>Current volume</v>
          </tx>
          <spPr>
            <a:ln xmlns:a="http://schemas.openxmlformats.org/drawingml/2006/main">
              <a:solidFill>
                <a:srgbClr val="0C1222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'Chart data'!$G$7:$G$8</f>
            </numRef>
          </xVal>
          <yVal>
            <numRef>
              <f>'Chart data'!$H$7:$H$8</f>
            </numRef>
          </yVal>
        </ser>
        <axId val="10"/>
        <axId val="20"/>
      </scatterChart>
      <valAx>
        <axId val="1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Gates sold per month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 per month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Break-even chart workbook (example data)</t>
        </is>
      </c>
    </row>
    <row r="2">
      <c r="A2" t="inlineStr">
        <is>
          <t>Example business: Anvil Metalworks, a made-up metal fabrication shop that sells steel garden gates. Replace the example numbers with yours.</t>
        </is>
      </c>
    </row>
    <row r="3">
      <c r="A3" t="inlineStr"/>
    </row>
    <row r="4">
      <c r="A4" t="inlineStr">
        <is>
          <t>1. Inputs sheet: enter your price per unit, variable costs per unit and fixed costs per month in the light blue cells.</t>
        </is>
      </c>
    </row>
    <row r="5">
      <c r="A5" t="inlineStr">
        <is>
          <t xml:space="preserve">   Variable costs rise with every unit you sell (materials, finishing, card fees). Fixed costs stay the same each month (rent, salaried wages, leases).</t>
        </is>
      </c>
    </row>
    <row r="6">
      <c r="A6" t="inlineStr">
        <is>
          <t xml:space="preserve">   Results below the inputs: contribution per unit, break-even units (exact and rounded up), break-even revenue, margin of safety and profit at your current volume.</t>
        </is>
      </c>
    </row>
    <row r="7">
      <c r="A7" t="inlineStr">
        <is>
          <t>2. Chart data sheet: revenue, fixed cost, total cost and profit at 0 to 50 units, plus the break-even point. The chart is an XY scatter with straight lines,</t>
        </is>
      </c>
    </row>
    <row r="8">
      <c r="A8" t="inlineStr">
        <is>
          <t xml:space="preserve">   so the horizontal axis is a true number scale. If you sell more than 50 units a month, change the Step cell (B1) on that sheet.</t>
        </is>
      </c>
    </row>
    <row r="9">
      <c r="A9" t="inlineStr">
        <is>
          <t>3. What if sheet: the same calculation under four scenarios, plus a row of your own (light blue cells).</t>
        </is>
      </c>
    </row>
    <row r="10">
      <c r="A10" t="inlineStr"/>
    </row>
    <row r="11">
      <c r="A11" t="inlineStr">
        <is>
          <t>Light blue cells are inputs. Everything else is a formula.</t>
        </is>
      </c>
    </row>
    <row r="12">
      <c r="A12" t="inlineStr">
        <is>
          <t>Guide: https://parityai.pro/blog/break-even-chart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2" t="inlineStr">
        <is>
          <t>Inputs (example: Anvil Metalworks)</t>
        </is>
      </c>
    </row>
    <row r="3">
      <c r="A3" t="inlineStr">
        <is>
          <t>Price per gate</t>
        </is>
      </c>
      <c r="B3" s="3" t="n">
        <v>1200</v>
      </c>
    </row>
    <row r="5">
      <c r="A5" s="2" t="inlineStr">
        <is>
          <t>Variable cost per gate</t>
        </is>
      </c>
    </row>
    <row r="6">
      <c r="A6" t="inlineStr">
        <is>
          <t>Steel</t>
        </is>
      </c>
      <c r="B6" s="3" t="n">
        <v>310</v>
      </c>
    </row>
    <row r="7">
      <c r="A7" t="inlineStr">
        <is>
          <t>Powder coating</t>
        </is>
      </c>
      <c r="B7" s="3" t="n">
        <v>120</v>
      </c>
    </row>
    <row r="8">
      <c r="A8" t="inlineStr">
        <is>
          <t>Hinges, latch and hardware</t>
        </is>
      </c>
      <c r="B8" s="3" t="n">
        <v>60</v>
      </c>
    </row>
    <row r="9">
      <c r="A9" t="inlineStr">
        <is>
          <t>Welding gas, wire, discs</t>
        </is>
      </c>
      <c r="B9" s="3" t="n">
        <v>30</v>
      </c>
    </row>
    <row r="10">
      <c r="A10" t="inlineStr">
        <is>
          <t>Delivery and card fees</t>
        </is>
      </c>
      <c r="B10" s="3" t="n">
        <v>40</v>
      </c>
    </row>
    <row r="11">
      <c r="A11" s="2" t="inlineStr">
        <is>
          <t>Total variable cost per gate</t>
        </is>
      </c>
      <c r="B11" s="4">
        <f>SUM(B6:B10)</f>
        <v/>
      </c>
    </row>
    <row r="13">
      <c r="A13" s="2" t="inlineStr">
        <is>
          <t>Fixed costs per month</t>
        </is>
      </c>
    </row>
    <row r="14">
      <c r="A14" t="inlineStr">
        <is>
          <t>Workshop rent</t>
        </is>
      </c>
      <c r="B14" s="3" t="n">
        <v>4800</v>
      </c>
    </row>
    <row r="15">
      <c r="A15" t="inlineStr">
        <is>
          <t>Two fabricators (salaried)</t>
        </is>
      </c>
      <c r="B15" s="3" t="n">
        <v>11200</v>
      </c>
    </row>
    <row r="16">
      <c r="A16" t="inlineStr">
        <is>
          <t>Insurance</t>
        </is>
      </c>
      <c r="B16" s="3" t="n">
        <v>900</v>
      </c>
    </row>
    <row r="17">
      <c r="A17" t="inlineStr">
        <is>
          <t>Equipment lease</t>
        </is>
      </c>
      <c r="B17" s="3" t="n">
        <v>1100</v>
      </c>
    </row>
    <row r="18">
      <c r="A18" t="inlineStr">
        <is>
          <t>Van</t>
        </is>
      </c>
      <c r="B18" s="3" t="n">
        <v>700</v>
      </c>
    </row>
    <row r="19">
      <c r="A19" t="inlineStr">
        <is>
          <t>Utilities, phone, software</t>
        </is>
      </c>
      <c r="B19" s="3" t="n">
        <v>500</v>
      </c>
    </row>
    <row r="20">
      <c r="A20" s="2" t="inlineStr">
        <is>
          <t>Total fixed costs per month</t>
        </is>
      </c>
      <c r="B20" s="4">
        <f>SUM(B14:B19)</f>
        <v/>
      </c>
    </row>
    <row r="22">
      <c r="A22" t="inlineStr">
        <is>
          <t>Gates sold in a normal month</t>
        </is>
      </c>
      <c r="B22" s="5" t="n">
        <v>38</v>
      </c>
    </row>
    <row r="24">
      <c r="A24" s="2" t="inlineStr">
        <is>
          <t>Results</t>
        </is>
      </c>
    </row>
    <row r="25">
      <c r="A25" t="inlineStr">
        <is>
          <t>Contribution per gate</t>
        </is>
      </c>
      <c r="B25" s="4">
        <f>B3-B11</f>
        <v/>
      </c>
    </row>
    <row r="26">
      <c r="A26" t="inlineStr">
        <is>
          <t>Contribution margin ratio</t>
        </is>
      </c>
      <c r="B26" s="6">
        <f>B25/B3</f>
        <v/>
      </c>
    </row>
    <row r="27">
      <c r="A27" t="inlineStr">
        <is>
          <t>Break-even gates (exact)</t>
        </is>
      </c>
      <c r="B27" s="7">
        <f>B20/B25</f>
        <v/>
      </c>
    </row>
    <row r="28">
      <c r="A28" t="inlineStr">
        <is>
          <t>Break-even gates (rounded up)</t>
        </is>
      </c>
      <c r="B28" s="8">
        <f>ROUNDUP(B27,0)</f>
        <v/>
      </c>
    </row>
    <row r="29">
      <c r="A29" t="inlineStr">
        <is>
          <t>Break-even revenue per month</t>
        </is>
      </c>
      <c r="B29" s="4">
        <f>B27*B3</f>
        <v/>
      </c>
    </row>
    <row r="30">
      <c r="A30" t="inlineStr">
        <is>
          <t>Margin of safety (gates)</t>
        </is>
      </c>
      <c r="B30" s="9">
        <f>B22-B27</f>
        <v/>
      </c>
    </row>
    <row r="31">
      <c r="A31" t="inlineStr">
        <is>
          <t>Margin of safety (% of current sales)</t>
        </is>
      </c>
      <c r="B31" s="6">
        <f>B30/B22</f>
        <v/>
      </c>
    </row>
    <row r="32">
      <c r="A32" t="inlineStr">
        <is>
          <t>Profit per month at current volume</t>
        </is>
      </c>
      <c r="B32" s="4">
        <f>B22*B25-B20</f>
        <v/>
      </c>
    </row>
    <row r="33">
      <c r="A33" t="inlineStr">
        <is>
          <t>Check: profit at break-even is zero</t>
        </is>
      </c>
      <c r="B33">
        <f>ROUND(B27*B25-B20,6)=0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3" customWidth="1" min="6" max="6"/>
    <col width="16" customWidth="1" min="7" max="7"/>
    <col width="14" customWidth="1" min="8" max="8"/>
  </cols>
  <sheetData>
    <row r="1">
      <c r="A1" t="inlineStr">
        <is>
          <t>Step</t>
        </is>
      </c>
      <c r="B1" s="10" t="n">
        <v>5</v>
      </c>
    </row>
    <row r="3">
      <c r="A3" s="11" t="inlineStr">
        <is>
          <t>Gates</t>
        </is>
      </c>
      <c r="B3" s="11" t="inlineStr">
        <is>
          <t>Revenue</t>
        </is>
      </c>
      <c r="C3" s="11" t="inlineStr">
        <is>
          <t>Fixed cost</t>
        </is>
      </c>
      <c r="D3" s="11" t="inlineStr">
        <is>
          <t>Total cost</t>
        </is>
      </c>
      <c r="E3" s="11" t="inlineStr">
        <is>
          <t>Profit</t>
        </is>
      </c>
      <c r="G3" s="2" t="inlineStr">
        <is>
          <t>Break-even point</t>
        </is>
      </c>
    </row>
    <row r="4">
      <c r="A4">
        <f>0*$B$1</f>
        <v/>
      </c>
      <c r="B4" s="4">
        <f>A4*Inputs!$B$3</f>
        <v/>
      </c>
      <c r="C4" s="4">
        <f>Inputs!$B$20</f>
        <v/>
      </c>
      <c r="D4" s="4">
        <f>Inputs!$B$20+A4*Inputs!$B$11</f>
        <v/>
      </c>
      <c r="E4" s="4">
        <f>B4-D4</f>
        <v/>
      </c>
      <c r="G4" s="9">
        <f>Inputs!B27</f>
        <v/>
      </c>
      <c r="H4" s="4">
        <f>Inputs!B29</f>
        <v/>
      </c>
    </row>
    <row r="5">
      <c r="A5">
        <f>1*$B$1</f>
        <v/>
      </c>
      <c r="B5" s="4">
        <f>A5*Inputs!$B$3</f>
        <v/>
      </c>
      <c r="C5" s="4">
        <f>Inputs!$B$20</f>
        <v/>
      </c>
      <c r="D5" s="4">
        <f>Inputs!$B$20+A5*Inputs!$B$11</f>
        <v/>
      </c>
      <c r="E5" s="4">
        <f>B5-D5</f>
        <v/>
      </c>
    </row>
    <row r="6">
      <c r="A6">
        <f>2*$B$1</f>
        <v/>
      </c>
      <c r="B6" s="4">
        <f>A6*Inputs!$B$3</f>
        <v/>
      </c>
      <c r="C6" s="4">
        <f>Inputs!$B$20</f>
        <v/>
      </c>
      <c r="D6" s="4">
        <f>Inputs!$B$20+A6*Inputs!$B$11</f>
        <v/>
      </c>
      <c r="E6" s="4">
        <f>B6-D6</f>
        <v/>
      </c>
      <c r="G6" s="2" t="inlineStr">
        <is>
          <t>Current volume (vertical line)</t>
        </is>
      </c>
    </row>
    <row r="7">
      <c r="A7">
        <f>3*$B$1</f>
        <v/>
      </c>
      <c r="B7" s="4">
        <f>A7*Inputs!$B$3</f>
        <v/>
      </c>
      <c r="C7" s="4">
        <f>Inputs!$B$20</f>
        <v/>
      </c>
      <c r="D7" s="4">
        <f>Inputs!$B$20+A7*Inputs!$B$11</f>
        <v/>
      </c>
      <c r="E7" s="4">
        <f>B7-D7</f>
        <v/>
      </c>
      <c r="G7">
        <f>Inputs!B22</f>
        <v/>
      </c>
      <c r="H7" t="n">
        <v>0</v>
      </c>
    </row>
    <row r="8">
      <c r="A8">
        <f>4*$B$1</f>
        <v/>
      </c>
      <c r="B8" s="4">
        <f>A8*Inputs!$B$3</f>
        <v/>
      </c>
      <c r="C8" s="4">
        <f>Inputs!$B$20</f>
        <v/>
      </c>
      <c r="D8" s="4">
        <f>Inputs!$B$20+A8*Inputs!$B$11</f>
        <v/>
      </c>
      <c r="E8" s="4">
        <f>B8-D8</f>
        <v/>
      </c>
      <c r="G8">
        <f>Inputs!B22</f>
        <v/>
      </c>
      <c r="H8">
        <f>MAX(B4:B14)</f>
        <v/>
      </c>
    </row>
    <row r="9">
      <c r="A9">
        <f>5*$B$1</f>
        <v/>
      </c>
      <c r="B9" s="4">
        <f>A9*Inputs!$B$3</f>
        <v/>
      </c>
      <c r="C9" s="4">
        <f>Inputs!$B$20</f>
        <v/>
      </c>
      <c r="D9" s="4">
        <f>Inputs!$B$20+A9*Inputs!$B$11</f>
        <v/>
      </c>
      <c r="E9" s="4">
        <f>B9-D9</f>
        <v/>
      </c>
    </row>
    <row r="10">
      <c r="A10">
        <f>6*$B$1</f>
        <v/>
      </c>
      <c r="B10" s="4">
        <f>A10*Inputs!$B$3</f>
        <v/>
      </c>
      <c r="C10" s="4">
        <f>Inputs!$B$20</f>
        <v/>
      </c>
      <c r="D10" s="4">
        <f>Inputs!$B$20+A10*Inputs!$B$11</f>
        <v/>
      </c>
      <c r="E10" s="4">
        <f>B10-D10</f>
        <v/>
      </c>
    </row>
    <row r="11">
      <c r="A11">
        <f>7*$B$1</f>
        <v/>
      </c>
      <c r="B11" s="4">
        <f>A11*Inputs!$B$3</f>
        <v/>
      </c>
      <c r="C11" s="4">
        <f>Inputs!$B$20</f>
        <v/>
      </c>
      <c r="D11" s="4">
        <f>Inputs!$B$20+A11*Inputs!$B$11</f>
        <v/>
      </c>
      <c r="E11" s="4">
        <f>B11-D11</f>
        <v/>
      </c>
    </row>
    <row r="12">
      <c r="A12">
        <f>8*$B$1</f>
        <v/>
      </c>
      <c r="B12" s="4">
        <f>A12*Inputs!$B$3</f>
        <v/>
      </c>
      <c r="C12" s="4">
        <f>Inputs!$B$20</f>
        <v/>
      </c>
      <c r="D12" s="4">
        <f>Inputs!$B$20+A12*Inputs!$B$11</f>
        <v/>
      </c>
      <c r="E12" s="4">
        <f>B12-D12</f>
        <v/>
      </c>
    </row>
    <row r="13">
      <c r="A13">
        <f>9*$B$1</f>
        <v/>
      </c>
      <c r="B13" s="4">
        <f>A13*Inputs!$B$3</f>
        <v/>
      </c>
      <c r="C13" s="4">
        <f>Inputs!$B$20</f>
        <v/>
      </c>
      <c r="D13" s="4">
        <f>Inputs!$B$20+A13*Inputs!$B$11</f>
        <v/>
      </c>
      <c r="E13" s="4">
        <f>B13-D13</f>
        <v/>
      </c>
    </row>
    <row r="14">
      <c r="A14">
        <f>10*$B$1</f>
        <v/>
      </c>
      <c r="B14" s="4">
        <f>A14*Inputs!$B$3</f>
        <v/>
      </c>
      <c r="C14" s="4">
        <f>Inputs!$B$20</f>
        <v/>
      </c>
      <c r="D14" s="4">
        <f>Inputs!$B$20+A14*Inputs!$B$11</f>
        <v/>
      </c>
      <c r="E14" s="4">
        <f>B14-D14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11" t="inlineStr">
        <is>
          <t>Scenario</t>
        </is>
      </c>
      <c r="B1" s="11" t="inlineStr">
        <is>
          <t>Price</t>
        </is>
      </c>
      <c r="C1" s="11" t="inlineStr">
        <is>
          <t>Variable cost per gate</t>
        </is>
      </c>
      <c r="D1" s="11" t="inlineStr">
        <is>
          <t>Fixed costs per month</t>
        </is>
      </c>
      <c r="E1" s="11" t="inlineStr">
        <is>
          <t>Contribution per gate</t>
        </is>
      </c>
      <c r="F1" s="11" t="inlineStr">
        <is>
          <t>Break-even gates (exact)</t>
        </is>
      </c>
      <c r="G1" s="11" t="inlineStr">
        <is>
          <t>Break-even gates (rounded up)</t>
        </is>
      </c>
      <c r="H1" s="11" t="inlineStr">
        <is>
          <t>Profit at current volume</t>
        </is>
      </c>
      <c r="I1" s="11" t="inlineStr">
        <is>
          <t>Gates needed for today's profit</t>
        </is>
      </c>
    </row>
    <row r="2">
      <c r="A2" t="inlineStr">
        <is>
          <t>Today</t>
        </is>
      </c>
      <c r="B2" s="4">
        <f>Inputs!B3</f>
        <v/>
      </c>
      <c r="C2" s="4">
        <f>Inputs!B11</f>
        <v/>
      </c>
      <c r="D2" s="4">
        <f>Inputs!B20</f>
        <v/>
      </c>
      <c r="E2" s="4">
        <f>B2-C2</f>
        <v/>
      </c>
      <c r="F2" s="9">
        <f>D2/E2</f>
        <v/>
      </c>
      <c r="G2">
        <f>ROUNDUP(F2,0)</f>
        <v/>
      </c>
      <c r="H2" s="4">
        <f>Inputs!$B$22*E2-D2</f>
        <v/>
      </c>
      <c r="I2" s="9">
        <f>(D2+$H$2)/E2</f>
        <v/>
      </c>
    </row>
    <row r="3">
      <c r="A3" t="inlineStr">
        <is>
          <t>Price +5%</t>
        </is>
      </c>
      <c r="B3" s="4">
        <f>Inputs!B3*1.05</f>
        <v/>
      </c>
      <c r="C3" s="4">
        <f>Inputs!B11</f>
        <v/>
      </c>
      <c r="D3" s="4">
        <f>Inputs!B20</f>
        <v/>
      </c>
      <c r="E3" s="4">
        <f>B3-C3</f>
        <v/>
      </c>
      <c r="F3" s="9">
        <f>D3/E3</f>
        <v/>
      </c>
      <c r="G3">
        <f>ROUNDUP(F3,0)</f>
        <v/>
      </c>
      <c r="H3" s="4">
        <f>Inputs!$B$22*E3-D3</f>
        <v/>
      </c>
      <c r="I3" s="9">
        <f>(D3+$H$2)/E3</f>
        <v/>
      </c>
    </row>
    <row r="4">
      <c r="A4" t="inlineStr">
        <is>
          <t>Fixed costs +$2,400 (lease)</t>
        </is>
      </c>
      <c r="B4" s="4">
        <f>Inputs!B3</f>
        <v/>
      </c>
      <c r="C4" s="4">
        <f>Inputs!B11</f>
        <v/>
      </c>
      <c r="D4" s="4">
        <f>Inputs!B20+2400</f>
        <v/>
      </c>
      <c r="E4" s="4">
        <f>B4-C4</f>
        <v/>
      </c>
      <c r="F4" s="9">
        <f>D4/E4</f>
        <v/>
      </c>
      <c r="G4">
        <f>ROUNDUP(F4,0)</f>
        <v/>
      </c>
      <c r="H4" s="4">
        <f>Inputs!$B$22*E4-D4</f>
        <v/>
      </c>
      <c r="I4" s="9">
        <f>(D4+$H$2)/E4</f>
        <v/>
      </c>
    </row>
    <row r="5">
      <c r="A5" t="inlineStr">
        <is>
          <t>Steel +10%</t>
        </is>
      </c>
      <c r="B5" s="4">
        <f>Inputs!B3</f>
        <v/>
      </c>
      <c r="C5" s="4">
        <f>Inputs!B11+Inputs!B6*0.1</f>
        <v/>
      </c>
      <c r="D5" s="4">
        <f>Inputs!B20</f>
        <v/>
      </c>
      <c r="E5" s="4">
        <f>B5-C5</f>
        <v/>
      </c>
      <c r="F5" s="9">
        <f>D5/E5</f>
        <v/>
      </c>
      <c r="G5">
        <f>ROUNDUP(F5,0)</f>
        <v/>
      </c>
      <c r="H5" s="4">
        <f>Inputs!$B$22*E5-D5</f>
        <v/>
      </c>
      <c r="I5" s="9">
        <f>(D5+$H$2)/E5</f>
        <v/>
      </c>
    </row>
    <row r="6">
      <c r="A6" t="inlineStr">
        <is>
          <t>Your scenario</t>
        </is>
      </c>
      <c r="B6" s="3" t="n">
        <v>1200</v>
      </c>
      <c r="C6" s="3" t="n">
        <v>560</v>
      </c>
      <c r="D6" s="3" t="n">
        <v>19200</v>
      </c>
      <c r="E6" s="4">
        <f>B6-C6</f>
        <v/>
      </c>
      <c r="F6" s="9">
        <f>D6/E6</f>
        <v/>
      </c>
      <c r="G6">
        <f>ROUNDUP(F6,0)</f>
        <v/>
      </c>
      <c r="H6" s="4">
        <f>Inputs!$B$22*E6-D6</f>
        <v/>
      </c>
      <c r="I6" s="9">
        <f>(D6+$H$2)/E6</f>
        <v/>
      </c>
    </row>
    <row r="8">
      <c r="A8" t="inlineStr">
        <is>
          <t>Profit at current volume assumes you still sell the same number of gates. Column I shows how many you would need to sell to keep today's profit.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2026-10-21T16:28:04Z</dcterms:created>
  <dcterms:modified xmlns:dcterms="http://purl.org/dc/terms/" xmlns:xsi="http://www.w3.org/2001/XMLSchema-instance" xsi:type="dcterms:W3CDTF">2026-10-21T16:28:04Z</dcterms:modified>
</cp:coreProperties>
</file>