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tracker" sheetId="2" state="visible" r:id="rId2"/>
    <sheet name="Your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"/>
    <numFmt numFmtId="165" formatCode="mmm yyyy"/>
    <numFmt numFmtId="166" formatCode="mmmm yyyy"/>
    <numFmt numFmtId="167" formatCode="mmm yy"/>
    <numFmt numFmtId="168" formatCode="&quot;$&quot;#,##0"/>
    <numFmt numFmtId="169" formatCode="+&quot;$&quot;#,##0;-&quot;$&quot;#,##0;&quot;$&quot;0"/>
    <numFmt numFmtId="170" formatCode="0.0%"/>
    <numFmt numFmtId="171" formatCode="+0.0%;-0.0%;0.0%"/>
    <numFmt numFmtId="172" formatCode="0.0"/>
    <numFmt numFmtId="173" formatCode="+0.0;-0.0;0.0"/>
    <numFmt numFmtId="174" formatCode="+0;-0;0"/>
  </numFmts>
  <fonts count="4">
    <font>
      <name val="Calibri"/>
      <family val="2"/>
      <color theme="1"/>
      <sz val="11"/>
      <scheme val="minor"/>
    </font>
    <font>
      <b val="1"/>
      <color rgb="000C1222"/>
      <sz val="16"/>
    </font>
    <font>
      <i val="1"/>
      <color rgb="0064748B"/>
    </font>
    <font>
      <b val="1"/>
      <color rgb="000C1222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0" fillId="2" borderId="1" pivotButton="0" quotePrefix="0" xfId="0"/>
    <xf numFmtId="166" fontId="3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top" wrapText="1"/>
    </xf>
    <xf numFmtId="168" fontId="0" fillId="2" borderId="1" pivotButton="0" quotePrefix="0" xfId="0"/>
    <xf numFmtId="168" fontId="0" fillId="0" borderId="0" pivotButton="0" quotePrefix="0" xfId="0"/>
    <xf numFmtId="169" fontId="0" fillId="0" borderId="0" pivotButton="0" quotePrefix="0" xfId="0"/>
    <xf numFmtId="170" fontId="0" fillId="2" borderId="1" pivotButton="0" quotePrefix="0" xfId="0"/>
    <xf numFmtId="170" fontId="0" fillId="0" borderId="0" pivotButton="0" quotePrefix="0" xfId="0"/>
    <xf numFmtId="171" fontId="0" fillId="0" borderId="0" pivotButton="0" quotePrefix="0" xfId="0"/>
    <xf numFmtId="172" fontId="0" fillId="2" borderId="1" pivotButton="0" quotePrefix="0" xfId="0"/>
    <xf numFmtId="172" fontId="0" fillId="0" borderId="0" pivotButton="0" quotePrefix="0" xfId="0"/>
    <xf numFmtId="173" fontId="0" fillId="0" borderId="0" pivotButton="0" quotePrefix="0" xfId="0"/>
    <xf numFmtId="1" fontId="0" fillId="2" borderId="1" pivotButton="0" quotePrefix="0" xfId="0"/>
    <xf numFmtId="1" fontId="0" fillId="0" borderId="0" pivotButton="0" quotePrefix="0" xfId="0"/>
    <xf numFmtId="174" fontId="0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68A"/>
        </patternFill>
      </fill>
    </dxf>
    <dxf>
      <fill>
        <patternFill patternType="solid">
          <fgColor rgb="00E0F2FE"/>
        </patternFill>
      </fill>
    </dxf>
    <dxf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Selected KPI, last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'Example tracker'!F29</f>
            </strRef>
          </tx>
          <spPr>
            <a:ln>
              <a:solidFill>
                <a:srgbClr val="0C122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tracker'!$G$28:$R$28</f>
            </numRef>
          </cat>
          <val>
            <numRef>
              <f>'Example tracker'!$G$29:$R$29</f>
            </numRef>
          </val>
          <smooth val="0"/>
        </ser>
        <ser>
          <idx val="1"/>
          <order val="1"/>
          <tx>
            <strRef>
              <f>'Example tracker'!F30</f>
            </strRef>
          </tx>
          <spPr>
            <a:ln>
              <a:solidFill>
                <a:srgbClr val="64748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tracker'!$G$28:$R$28</f>
            </numRef>
          </cat>
          <val>
            <numRef>
              <f>'Example tracker'!$G$30:$R$30</f>
            </numRef>
          </val>
          <smooth val="0"/>
        </ser>
        <ser>
          <idx val="2"/>
          <order val="2"/>
          <tx>
            <strRef>
              <f>'Example tracker'!F31</f>
            </strRef>
          </tx>
          <spPr>
            <a:ln>
              <a:solidFill>
                <a:srgbClr val="94A3B8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tracker'!$G$28:$R$28</f>
            </numRef>
          </cat>
          <val>
            <numRef>
              <f>'Example tracker'!$G$31:$R$31</f>
            </numRef>
          </val>
          <smooth val="0"/>
        </ser>
        <ser>
          <idx val="3"/>
          <order val="3"/>
          <tx>
            <strRef>
              <f>'Example tracker'!F32</f>
            </strRef>
          </tx>
          <spPr>
            <a:ln>
              <a:solidFill>
                <a:srgbClr val="94A3B8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tracker'!$G$28:$R$28</f>
            </numRef>
          </cat>
          <val>
            <numRef>
              <f>'Example tracker'!$G$32:$R$32</f>
            </numRef>
          </val>
          <smooth val="0"/>
        </ser>
        <ser>
          <idx val="4"/>
          <order val="4"/>
          <tx>
            <strRef>
              <f>'Example tracker'!F33</f>
            </strRef>
          </tx>
          <spPr>
            <a:ln>
              <a:solidFill>
                <a:srgbClr val="D9770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tracker'!$G$28:$R$28</f>
            </numRef>
          </cat>
          <val>
            <numRef>
              <f>'Example tracker'!$G$33:$R$33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Selected KPI, last 12 months</a:t>
            </a:r>
          </a:p>
        </rich>
      </tx>
    </title>
    <plotArea>
      <lineChart>
        <grouping val="standard"/>
        <ser>
          <idx val="0"/>
          <order val="0"/>
          <tx>
            <strRef>
              <f>'Your tracker'!F29</f>
            </strRef>
          </tx>
          <spPr>
            <a:ln>
              <a:solidFill>
                <a:srgbClr val="0C122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tracker'!$G$28:$R$28</f>
            </numRef>
          </cat>
          <val>
            <numRef>
              <f>'Your tracker'!$G$29:$R$29</f>
            </numRef>
          </val>
          <smooth val="0"/>
        </ser>
        <ser>
          <idx val="1"/>
          <order val="1"/>
          <tx>
            <strRef>
              <f>'Your tracker'!F30</f>
            </strRef>
          </tx>
          <spPr>
            <a:ln>
              <a:solidFill>
                <a:srgbClr val="64748B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tracker'!$G$28:$R$28</f>
            </numRef>
          </cat>
          <val>
            <numRef>
              <f>'Your tracker'!$G$30:$R$30</f>
            </numRef>
          </val>
          <smooth val="0"/>
        </ser>
        <ser>
          <idx val="2"/>
          <order val="2"/>
          <tx>
            <strRef>
              <f>'Your tracker'!F31</f>
            </strRef>
          </tx>
          <spPr>
            <a:ln>
              <a:solidFill>
                <a:srgbClr val="94A3B8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tracker'!$G$28:$R$28</f>
            </numRef>
          </cat>
          <val>
            <numRef>
              <f>'Your tracker'!$G$31:$R$31</f>
            </numRef>
          </val>
          <smooth val="0"/>
        </ser>
        <ser>
          <idx val="3"/>
          <order val="3"/>
          <tx>
            <strRef>
              <f>'Your tracker'!F32</f>
            </strRef>
          </tx>
          <spPr>
            <a:ln>
              <a:solidFill>
                <a:srgbClr val="94A3B8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tracker'!$G$28:$R$28</f>
            </numRef>
          </cat>
          <val>
            <numRef>
              <f>'Your tracker'!$G$32:$R$32</f>
            </numRef>
          </val>
          <smooth val="0"/>
        </ser>
        <ser>
          <idx val="4"/>
          <order val="4"/>
          <tx>
            <strRef>
              <f>'Your tracker'!F33</f>
            </strRef>
          </tx>
          <spPr>
            <a:ln>
              <a:solidFill>
                <a:srgbClr val="D9770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tracker'!$G$28:$R$28</f>
            </numRef>
          </cat>
          <val>
            <numRef>
              <f>'Your tracker'!$G$33:$R$33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34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34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KPI tracking template: targets, normal ranges and a status for every KPI</t>
        </is>
      </c>
    </row>
    <row r="3">
      <c r="B3" s="2" t="inlineStr">
        <is>
          <t>From the Parity blog: parityai.pro/blog/kpi-tracking-template. Opens in Excel, Google Sheets and Apple Numbers. No macros, no links to other files.</t>
        </is>
      </c>
    </row>
    <row r="4">
      <c r="B4" s="3" t="inlineStr"/>
    </row>
    <row r="5">
      <c r="B5" s="4" t="inlineStr">
        <is>
          <t>What each row does</t>
        </is>
      </c>
    </row>
    <row r="6">
      <c r="B6" s="3" t="inlineStr">
        <is>
          <t>One row per KPI. You type the name, how it's measured, who owns it, the unit ($, %, count or per 100), whether higher or lower is better, the target and one value per month.</t>
        </is>
      </c>
    </row>
    <row r="7">
      <c r="B7" s="3" t="inlineStr">
        <is>
          <t>The grey columns work out: the latest value, the month before, the change, the normal level (average of the earlier months), the typical monthly move,</t>
        </is>
      </c>
    </row>
    <row r="8">
      <c r="B8" s="3" t="inlineStr">
        <is>
          <t>the normal range (normal level +/- 2.66 x typical move, never below zero), how many months hit target, and a status.</t>
        </is>
      </c>
    </row>
    <row r="9">
      <c r="B9" s="3" t="inlineStr"/>
    </row>
    <row r="10">
      <c r="B10" s="4" t="inlineStr">
        <is>
          <t>The four statuses</t>
        </is>
      </c>
    </row>
    <row r="11">
      <c r="B11" s="3" t="inlineStr">
        <is>
          <t>Unusual: worse / Unusual: better. The latest month is outside the normal range. Something changed. Find out what before the next meeting.</t>
        </is>
      </c>
    </row>
    <row r="12">
      <c r="B12" s="3" t="inlineStr">
        <is>
          <t>Off target. Inside the normal range but short of target. This is how the business usually runs: hitting the target needs a change in how you work, not a hunt for one month's cause.</t>
        </is>
      </c>
    </row>
    <row r="13">
      <c r="B13" s="3" t="inlineStr">
        <is>
          <t>On target. Inside the normal range and meeting the target.</t>
        </is>
      </c>
    </row>
    <row r="14">
      <c r="B14" s="3" t="inlineStr"/>
    </row>
    <row r="15">
      <c r="B15" s="4" t="inlineStr">
        <is>
          <t>Set it up</t>
        </is>
      </c>
    </row>
    <row r="16">
      <c r="B16" s="3" t="inlineStr">
        <is>
          <t>1. On 'Your tracker', type the first month in C4 (e.g. 1/10/2025) and the latest month number in C5 (1 for the first month, up to 12).</t>
        </is>
      </c>
    </row>
    <row r="17">
      <c r="B17" s="3" t="inlineStr">
        <is>
          <t>2. Fill one row per KPI (up to 15). Put percentages as percentages (32%, not 32). Pick Higher or Lower from the list.</t>
        </is>
      </c>
    </row>
    <row r="18">
      <c r="B18" s="3" t="inlineStr">
        <is>
          <t>3. Each month, type the new values in the next month's column and add 1 to C5. Statuses update on their own.</t>
        </is>
      </c>
    </row>
    <row r="19">
      <c r="B19" s="3" t="inlineStr">
        <is>
          <t>4. The normal range needs at least three earlier months (C5 of 4 or more). Until then the status only compares with target.</t>
        </is>
      </c>
    </row>
    <row r="20">
      <c r="B20" s="3" t="inlineStr"/>
    </row>
    <row r="21">
      <c r="B21" s="4" t="inlineStr">
        <is>
          <t>Limits, honestly</t>
        </is>
      </c>
    </row>
    <row r="22">
      <c r="B22" s="3" t="inlineStr">
        <is>
          <t>Twelve months fit side by side. After that, copy the sheet, move C4 forward and paste the last 12 months, or keep a long history on a separate sheet.</t>
        </is>
      </c>
    </row>
    <row r="23">
      <c r="B23" s="3" t="inlineStr">
        <is>
          <t>The normal range uses every earlier month as the baseline. If the business changed (new price list, new service, a lost big client), start a new baseline from that month.</t>
        </is>
      </c>
    </row>
    <row r="24">
      <c r="B24" s="3" t="inlineStr">
        <is>
          <t>The range is floored at zero. For a KPI that can go negative (profit, net cash flow), change MAX(0, ...) in the 'Normal range: low' column to just the subtraction.</t>
        </is>
      </c>
    </row>
    <row r="25">
      <c r="B25" s="3" t="inlineStr">
        <is>
          <t>It tracks numbers you type in. It does not pull data from your accounts or CRM.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33"/>
  <sheetViews>
    <sheetView workbookViewId="0">
      <pane xSplit="6" ySplit="8" topLeftCell="G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3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1" customWidth="1" min="19" max="19"/>
    <col width="11" customWidth="1" min="20" max="20"/>
    <col width="10" customWidth="1" min="21" max="21"/>
    <col width="14" customWidth="1" min="22" max="22"/>
    <col width="11" customWidth="1" min="23" max="23"/>
    <col width="11" customWidth="1" min="24" max="24"/>
    <col width="11" customWidth="1" min="25" max="25"/>
    <col width="10" customWidth="1" min="26" max="26"/>
    <col width="16" customWidth="1" min="27" max="27"/>
    <col width="40" customWidth="1" min="28" max="28"/>
    <col width="3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</cols>
  <sheetData>
    <row r="1">
      <c r="A1" s="5" t="inlineStr">
        <is>
          <t>KPI tracker: Brightwater Commercial Cleaning (EXAMPLE)</t>
        </is>
      </c>
    </row>
    <row r="2">
      <c r="A2" s="6" t="inlineStr">
        <is>
          <t>EXAMPLE: a made-up business. Change the yellow cells to see statuses move.</t>
        </is>
      </c>
    </row>
    <row r="4">
      <c r="A4" s="7" t="inlineStr">
        <is>
          <t>First month</t>
        </is>
      </c>
      <c r="C4" s="8" t="n">
        <v>45931</v>
      </c>
    </row>
    <row r="5">
      <c r="A5" s="7" t="inlineStr">
        <is>
          <t>Latest month number (1-12)</t>
        </is>
      </c>
      <c r="C5" s="9" t="n">
        <v>12</v>
      </c>
    </row>
    <row r="6">
      <c r="A6" s="7" t="inlineStr">
        <is>
          <t>Latest month</t>
        </is>
      </c>
      <c r="C6" s="10">
        <f>IF(OR(C4="",C5=""),"",EDATE(C4,C5-1))</f>
        <v/>
      </c>
      <c r="AD6" s="6" t="inlineStr">
        <is>
          <t>Helper: month-to-month moves (used for the normal range; leave alone)</t>
        </is>
      </c>
    </row>
    <row r="7">
      <c r="F7" s="6" t="inlineStr">
        <is>
          <t>Month no.</t>
        </is>
      </c>
      <c r="G7" s="6" t="n">
        <v>1</v>
      </c>
      <c r="H7" s="6" t="n">
        <v>2</v>
      </c>
      <c r="I7" s="6" t="n">
        <v>3</v>
      </c>
      <c r="J7" s="6" t="n">
        <v>4</v>
      </c>
      <c r="K7" s="6" t="n">
        <v>5</v>
      </c>
      <c r="L7" s="6" t="n">
        <v>6</v>
      </c>
      <c r="M7" s="6" t="n">
        <v>7</v>
      </c>
      <c r="N7" s="6" t="n">
        <v>8</v>
      </c>
      <c r="O7" s="6" t="n">
        <v>9</v>
      </c>
      <c r="P7" s="6" t="n">
        <v>10</v>
      </c>
      <c r="Q7" s="6" t="n">
        <v>11</v>
      </c>
      <c r="R7" s="6" t="n">
        <v>12</v>
      </c>
      <c r="AD7" s="6" t="n">
        <v>1</v>
      </c>
      <c r="AE7" s="6" t="n">
        <v>2</v>
      </c>
      <c r="AF7" s="6" t="n">
        <v>3</v>
      </c>
      <c r="AG7" s="6" t="n">
        <v>4</v>
      </c>
      <c r="AH7" s="6" t="n">
        <v>5</v>
      </c>
      <c r="AI7" s="6" t="n">
        <v>6</v>
      </c>
      <c r="AJ7" s="6" t="n">
        <v>7</v>
      </c>
      <c r="AK7" s="6" t="n">
        <v>8</v>
      </c>
      <c r="AL7" s="6" t="n">
        <v>9</v>
      </c>
      <c r="AM7" s="6" t="n">
        <v>10</v>
      </c>
      <c r="AN7" s="6" t="n">
        <v>11</v>
      </c>
    </row>
    <row r="8" ht="48" customHeight="1">
      <c r="A8" s="11" t="inlineStr">
        <is>
          <t>KPI</t>
        </is>
      </c>
      <c r="B8" s="11" t="inlineStr">
        <is>
          <t>How it's measured</t>
        </is>
      </c>
      <c r="C8" s="11" t="inlineStr">
        <is>
          <t>Owner</t>
        </is>
      </c>
      <c r="D8" s="11" t="inlineStr">
        <is>
          <t>Unit</t>
        </is>
      </c>
      <c r="E8" s="11" t="inlineStr">
        <is>
          <t>Better when</t>
        </is>
      </c>
      <c r="F8" s="11" t="inlineStr">
        <is>
          <t>Target</t>
        </is>
      </c>
      <c r="G8" s="12">
        <f>IF($C$4="","Month 1",EDATE($C$4,0))</f>
        <v/>
      </c>
      <c r="H8" s="12">
        <f>IF($C$4="","Month 2",EDATE($C$4,1))</f>
        <v/>
      </c>
      <c r="I8" s="12">
        <f>IF($C$4="","Month 3",EDATE($C$4,2))</f>
        <v/>
      </c>
      <c r="J8" s="12">
        <f>IF($C$4="","Month 4",EDATE($C$4,3))</f>
        <v/>
      </c>
      <c r="K8" s="12">
        <f>IF($C$4="","Month 5",EDATE($C$4,4))</f>
        <v/>
      </c>
      <c r="L8" s="12">
        <f>IF($C$4="","Month 6",EDATE($C$4,5))</f>
        <v/>
      </c>
      <c r="M8" s="12">
        <f>IF($C$4="","Month 7",EDATE($C$4,6))</f>
        <v/>
      </c>
      <c r="N8" s="12">
        <f>IF($C$4="","Month 8",EDATE($C$4,7))</f>
        <v/>
      </c>
      <c r="O8" s="12">
        <f>IF($C$4="","Month 9",EDATE($C$4,8))</f>
        <v/>
      </c>
      <c r="P8" s="12">
        <f>IF($C$4="","Month 10",EDATE($C$4,9))</f>
        <v/>
      </c>
      <c r="Q8" s="12">
        <f>IF($C$4="","Month 11",EDATE($C$4,10))</f>
        <v/>
      </c>
      <c r="R8" s="12">
        <f>IF($C$4="","Month 12",EDATE($C$4,11))</f>
        <v/>
      </c>
      <c r="S8" s="11" t="inlineStr">
        <is>
          <t>Latest</t>
        </is>
      </c>
      <c r="T8" s="11" t="inlineStr">
        <is>
          <t>Month before</t>
        </is>
      </c>
      <c r="U8" s="11" t="inlineStr">
        <is>
          <t>Change</t>
        </is>
      </c>
      <c r="V8" s="11" t="inlineStr">
        <is>
          <t>Normal level (avg of earlier months)</t>
        </is>
      </c>
      <c r="W8" s="11" t="inlineStr">
        <is>
          <t>Typical monthly move</t>
        </is>
      </c>
      <c r="X8" s="11" t="inlineStr">
        <is>
          <t>Normal range: low</t>
        </is>
      </c>
      <c r="Y8" s="11" t="inlineStr">
        <is>
          <t>Normal range: high</t>
        </is>
      </c>
      <c r="Z8" s="11" t="inlineStr">
        <is>
          <t>Months on target</t>
        </is>
      </c>
      <c r="AA8" s="11" t="inlineStr">
        <is>
          <t>Status</t>
        </is>
      </c>
      <c r="AB8" s="11" t="inlineStr">
        <is>
          <t>Note / action (typed)</t>
        </is>
      </c>
      <c r="AD8" s="11" t="inlineStr">
        <is>
          <t>Move 1-&gt;2</t>
        </is>
      </c>
      <c r="AE8" s="11" t="inlineStr">
        <is>
          <t>Move 2-&gt;3</t>
        </is>
      </c>
      <c r="AF8" s="11" t="inlineStr">
        <is>
          <t>Move 3-&gt;4</t>
        </is>
      </c>
      <c r="AG8" s="11" t="inlineStr">
        <is>
          <t>Move 4-&gt;5</t>
        </is>
      </c>
      <c r="AH8" s="11" t="inlineStr">
        <is>
          <t>Move 5-&gt;6</t>
        </is>
      </c>
      <c r="AI8" s="11" t="inlineStr">
        <is>
          <t>Move 6-&gt;7</t>
        </is>
      </c>
      <c r="AJ8" s="11" t="inlineStr">
        <is>
          <t>Move 7-&gt;8</t>
        </is>
      </c>
      <c r="AK8" s="11" t="inlineStr">
        <is>
          <t>Move 8-&gt;9</t>
        </is>
      </c>
      <c r="AL8" s="11" t="inlineStr">
        <is>
          <t>Move 9-&gt;10</t>
        </is>
      </c>
      <c r="AM8" s="11" t="inlineStr">
        <is>
          <t>Move 10-&gt;11</t>
        </is>
      </c>
      <c r="AN8" s="11" t="inlineStr">
        <is>
          <t>Move 11-&gt;12</t>
        </is>
      </c>
    </row>
    <row r="9">
      <c r="A9" s="9" t="inlineStr">
        <is>
          <t>Revenue</t>
        </is>
      </c>
      <c r="B9" s="13" t="inlineStr">
        <is>
          <t>Invoiced in the month, ex sales tax (accounting system)</t>
        </is>
      </c>
      <c r="C9" s="9" t="inlineStr">
        <is>
          <t>Owner</t>
        </is>
      </c>
      <c r="D9" s="9" t="inlineStr">
        <is>
          <t>$</t>
        </is>
      </c>
      <c r="E9" s="9" t="inlineStr">
        <is>
          <t>Higher</t>
        </is>
      </c>
      <c r="F9" s="14" t="n">
        <v>118000</v>
      </c>
      <c r="G9" s="14" t="n">
        <v>112400</v>
      </c>
      <c r="H9" s="14" t="n">
        <v>115200</v>
      </c>
      <c r="I9" s="14" t="n">
        <v>104300</v>
      </c>
      <c r="J9" s="14" t="n">
        <v>109100</v>
      </c>
      <c r="K9" s="14" t="n">
        <v>111000</v>
      </c>
      <c r="L9" s="14" t="n">
        <v>116200</v>
      </c>
      <c r="M9" s="14" t="n">
        <v>114100</v>
      </c>
      <c r="N9" s="14" t="n">
        <v>118300</v>
      </c>
      <c r="O9" s="14" t="n">
        <v>113000</v>
      </c>
      <c r="P9" s="14" t="n">
        <v>108200</v>
      </c>
      <c r="Q9" s="14" t="n">
        <v>117400</v>
      </c>
      <c r="R9" s="14" t="n">
        <v>112300</v>
      </c>
      <c r="S9" s="15">
        <f>IF(OR($A9="",$C$5=""),"",IF(INDEX($G9:$R9,$C$5)="","",INDEX($G9:$R9,$C$5)))</f>
        <v/>
      </c>
      <c r="T9" s="15">
        <f>IF(OR(OR($A9="",$C$5=""),$C$5&lt;2),"",IF(INDEX($G9:$R9,$C$5-1)="","",INDEX($G9:$R9,$C$5-1)))</f>
        <v/>
      </c>
      <c r="U9" s="16">
        <f>IF(OR(S9="",T9=""),"",S9-T9)</f>
        <v/>
      </c>
      <c r="V9" s="15">
        <f>IF(OR(OR($A9="",$C$5=""),$C$5&lt;4),"",IFERROR(AVERAGEIFS($G9:$R9,$G$7:$R$7,"&lt;"&amp;$C$5),""))</f>
        <v/>
      </c>
      <c r="W9" s="15">
        <f>IF(V9="","",IFERROR(AVERAGEIFS($AD9:$AN9,$AD$7:$AN$7,"&lt;="&amp;($C$5-2)),""))</f>
        <v/>
      </c>
      <c r="X9" s="15">
        <f>IF(OR(V9="",W9=""),"",MAX(0,V9-2.66*W9))</f>
        <v/>
      </c>
      <c r="Y9" s="15">
        <f>IF(OR(V9="",W9=""),"",V9+2.66*W9)</f>
        <v/>
      </c>
      <c r="Z9">
        <f>IF(OR(OR($A9="",$C$5=""),F9=""),"",IF(E9="Lower",COUNTIFS($G9:$R9,"&lt;="&amp;F9,$G$7:$R$7,"&lt;="&amp;$C$5),COUNTIFS($G9:$R9,"&gt;="&amp;F9,$G$7:$R$7,"&lt;="&amp;$C$5)))</f>
        <v/>
      </c>
      <c r="AA9" s="7">
        <f>IF(OR(OR($A9="",$C$5=""),S9=""),"",IF(AND(Y9&lt;&gt;"",S9&gt;Y9),IF(E9="Lower","Unusual: worse","Unusual: better"),IF(AND(X9&lt;&gt;"",S9&lt;X9),IF(E9="Lower","Unusual: better","Unusual: worse"),IF(F9="","No target",IF(IF(E9="Lower",S9&lt;=F9,S9&gt;=F9),"On target","Off target")))))</f>
        <v/>
      </c>
      <c r="AB9" s="9" t="n"/>
      <c r="AD9" s="15">
        <f>IF(AND(ISNUMBER(G9),ISNUMBER(H9)),ABS(H9-G9),"")</f>
        <v/>
      </c>
      <c r="AE9" s="15">
        <f>IF(AND(ISNUMBER(H9),ISNUMBER(I9)),ABS(I9-H9),"")</f>
        <v/>
      </c>
      <c r="AF9" s="15">
        <f>IF(AND(ISNUMBER(I9),ISNUMBER(J9)),ABS(J9-I9),"")</f>
        <v/>
      </c>
      <c r="AG9" s="15">
        <f>IF(AND(ISNUMBER(J9),ISNUMBER(K9)),ABS(K9-J9),"")</f>
        <v/>
      </c>
      <c r="AH9" s="15">
        <f>IF(AND(ISNUMBER(K9),ISNUMBER(L9)),ABS(L9-K9),"")</f>
        <v/>
      </c>
      <c r="AI9" s="15">
        <f>IF(AND(ISNUMBER(L9),ISNUMBER(M9)),ABS(M9-L9),"")</f>
        <v/>
      </c>
      <c r="AJ9" s="15">
        <f>IF(AND(ISNUMBER(M9),ISNUMBER(N9)),ABS(N9-M9),"")</f>
        <v/>
      </c>
      <c r="AK9" s="15">
        <f>IF(AND(ISNUMBER(N9),ISNUMBER(O9)),ABS(O9-N9),"")</f>
        <v/>
      </c>
      <c r="AL9" s="15">
        <f>IF(AND(ISNUMBER(O9),ISNUMBER(P9)),ABS(P9-O9),"")</f>
        <v/>
      </c>
      <c r="AM9" s="15">
        <f>IF(AND(ISNUMBER(P9),ISNUMBER(Q9)),ABS(Q9-P9),"")</f>
        <v/>
      </c>
      <c r="AN9" s="15">
        <f>IF(AND(ISNUMBER(Q9),ISNUMBER(R9)),ABS(R9-Q9),"")</f>
        <v/>
      </c>
    </row>
    <row r="10">
      <c r="A10" s="9" t="inlineStr">
        <is>
          <t>Gross margin</t>
        </is>
      </c>
      <c r="B10" s="13" t="inlineStr">
        <is>
          <t>(Revenue - cleaner wages - supplies) / revenue</t>
        </is>
      </c>
      <c r="C10" s="9" t="inlineStr">
        <is>
          <t>Owner</t>
        </is>
      </c>
      <c r="D10" s="9" t="inlineStr">
        <is>
          <t>%</t>
        </is>
      </c>
      <c r="E10" s="9" t="inlineStr">
        <is>
          <t>Higher</t>
        </is>
      </c>
      <c r="F10" s="17" t="n">
        <v>0.32</v>
      </c>
      <c r="G10" s="17" t="n">
        <v>0.312</v>
      </c>
      <c r="H10" s="17" t="n">
        <v>0.32</v>
      </c>
      <c r="I10" s="17" t="n">
        <v>0.308</v>
      </c>
      <c r="J10" s="17" t="n">
        <v>0.315</v>
      </c>
      <c r="K10" s="17" t="n">
        <v>0.324</v>
      </c>
      <c r="L10" s="17" t="n">
        <v>0.319</v>
      </c>
      <c r="M10" s="17" t="n">
        <v>0.326</v>
      </c>
      <c r="N10" s="17" t="n">
        <v>0.321</v>
      </c>
      <c r="O10" s="17" t="n">
        <v>0.314</v>
      </c>
      <c r="P10" s="17" t="n">
        <v>0.309</v>
      </c>
      <c r="Q10" s="17" t="n">
        <v>0.322</v>
      </c>
      <c r="R10" s="17" t="n">
        <v>0.325</v>
      </c>
      <c r="S10" s="18">
        <f>IF(OR($A10="",$C$5=""),"",IF(INDEX($G10:$R10,$C$5)="","",INDEX($G10:$R10,$C$5)))</f>
        <v/>
      </c>
      <c r="T10" s="18">
        <f>IF(OR(OR($A10="",$C$5=""),$C$5&lt;2),"",IF(INDEX($G10:$R10,$C$5-1)="","",INDEX($G10:$R10,$C$5-1)))</f>
        <v/>
      </c>
      <c r="U10" s="19">
        <f>IF(OR(S10="",T10=""),"",S10-T10)</f>
        <v/>
      </c>
      <c r="V10" s="18">
        <f>IF(OR(OR($A10="",$C$5=""),$C$5&lt;4),"",IFERROR(AVERAGEIFS($G10:$R10,$G$7:$R$7,"&lt;"&amp;$C$5),""))</f>
        <v/>
      </c>
      <c r="W10" s="18">
        <f>IF(V10="","",IFERROR(AVERAGEIFS($AD10:$AN10,$AD$7:$AN$7,"&lt;="&amp;($C$5-2)),""))</f>
        <v/>
      </c>
      <c r="X10" s="18">
        <f>IF(OR(V10="",W10=""),"",MAX(0,V10-2.66*W10))</f>
        <v/>
      </c>
      <c r="Y10" s="18">
        <f>IF(OR(V10="",W10=""),"",V10+2.66*W10)</f>
        <v/>
      </c>
      <c r="Z10">
        <f>IF(OR(OR($A10="",$C$5=""),F10=""),"",IF(E10="Lower",COUNTIFS($G10:$R10,"&lt;="&amp;F10,$G$7:$R$7,"&lt;="&amp;$C$5),COUNTIFS($G10:$R10,"&gt;="&amp;F10,$G$7:$R$7,"&lt;="&amp;$C$5)))</f>
        <v/>
      </c>
      <c r="AA10" s="7">
        <f>IF(OR(OR($A10="",$C$5=""),S10=""),"",IF(AND(Y10&lt;&gt;"",S10&gt;Y10),IF(E10="Lower","Unusual: worse","Unusual: better"),IF(AND(X10&lt;&gt;"",S10&lt;X10),IF(E10="Lower","Unusual: better","Unusual: worse"),IF(F10="","No target",IF(IF(E10="Lower",S10&lt;=F10,S10&gt;=F10),"On target","Off target")))))</f>
        <v/>
      </c>
      <c r="AB10" s="9" t="n"/>
      <c r="AD10" s="18">
        <f>IF(AND(ISNUMBER(G10),ISNUMBER(H10)),ABS(H10-G10),"")</f>
        <v/>
      </c>
      <c r="AE10" s="18">
        <f>IF(AND(ISNUMBER(H10),ISNUMBER(I10)),ABS(I10-H10),"")</f>
        <v/>
      </c>
      <c r="AF10" s="18">
        <f>IF(AND(ISNUMBER(I10),ISNUMBER(J10)),ABS(J10-I10),"")</f>
        <v/>
      </c>
      <c r="AG10" s="18">
        <f>IF(AND(ISNUMBER(J10),ISNUMBER(K10)),ABS(K10-J10),"")</f>
        <v/>
      </c>
      <c r="AH10" s="18">
        <f>IF(AND(ISNUMBER(K10),ISNUMBER(L10)),ABS(L10-K10),"")</f>
        <v/>
      </c>
      <c r="AI10" s="18">
        <f>IF(AND(ISNUMBER(L10),ISNUMBER(M10)),ABS(M10-L10),"")</f>
        <v/>
      </c>
      <c r="AJ10" s="18">
        <f>IF(AND(ISNUMBER(M10),ISNUMBER(N10)),ABS(N10-M10),"")</f>
        <v/>
      </c>
      <c r="AK10" s="18">
        <f>IF(AND(ISNUMBER(N10),ISNUMBER(O10)),ABS(O10-N10),"")</f>
        <v/>
      </c>
      <c r="AL10" s="18">
        <f>IF(AND(ISNUMBER(O10),ISNUMBER(P10)),ABS(P10-O10),"")</f>
        <v/>
      </c>
      <c r="AM10" s="18">
        <f>IF(AND(ISNUMBER(P10),ISNUMBER(Q10)),ABS(Q10-P10),"")</f>
        <v/>
      </c>
      <c r="AN10" s="18">
        <f>IF(AND(ISNUMBER(Q10),ISNUMBER(R10)),ABS(R10-Q10),"")</f>
        <v/>
      </c>
    </row>
    <row r="11">
      <c r="A11" s="9" t="inlineStr">
        <is>
          <t>Labour cost</t>
        </is>
      </c>
      <c r="B11" s="13" t="inlineStr">
        <is>
          <t>Cleaner wages and on-costs / revenue</t>
        </is>
      </c>
      <c r="C11" s="9" t="inlineStr">
        <is>
          <t>Ops manager</t>
        </is>
      </c>
      <c r="D11" s="9" t="inlineStr">
        <is>
          <t>%</t>
        </is>
      </c>
      <c r="E11" s="9" t="inlineStr">
        <is>
          <t>Lower</t>
        </is>
      </c>
      <c r="F11" s="17" t="n">
        <v>0.55</v>
      </c>
      <c r="G11" s="17" t="n">
        <v>0.5580000000000001</v>
      </c>
      <c r="H11" s="17" t="n">
        <v>0.551</v>
      </c>
      <c r="I11" s="17" t="n">
        <v>0.5639999999999999</v>
      </c>
      <c r="J11" s="17" t="n">
        <v>0.5590000000000001</v>
      </c>
      <c r="K11" s="17" t="n">
        <v>0.548</v>
      </c>
      <c r="L11" s="17" t="n">
        <v>0.553</v>
      </c>
      <c r="M11" s="17" t="n">
        <v>0.546</v>
      </c>
      <c r="N11" s="17" t="n">
        <v>0.55</v>
      </c>
      <c r="O11" s="17" t="n">
        <v>0.5570000000000001</v>
      </c>
      <c r="P11" s="17" t="n">
        <v>0.5620000000000001</v>
      </c>
      <c r="Q11" s="17" t="n">
        <v>0.549</v>
      </c>
      <c r="R11" s="17" t="n">
        <v>0.547</v>
      </c>
      <c r="S11" s="18">
        <f>IF(OR($A11="",$C$5=""),"",IF(INDEX($G11:$R11,$C$5)="","",INDEX($G11:$R11,$C$5)))</f>
        <v/>
      </c>
      <c r="T11" s="18">
        <f>IF(OR(OR($A11="",$C$5=""),$C$5&lt;2),"",IF(INDEX($G11:$R11,$C$5-1)="","",INDEX($G11:$R11,$C$5-1)))</f>
        <v/>
      </c>
      <c r="U11" s="19">
        <f>IF(OR(S11="",T11=""),"",S11-T11)</f>
        <v/>
      </c>
      <c r="V11" s="18">
        <f>IF(OR(OR($A11="",$C$5=""),$C$5&lt;4),"",IFERROR(AVERAGEIFS($G11:$R11,$G$7:$R$7,"&lt;"&amp;$C$5),""))</f>
        <v/>
      </c>
      <c r="W11" s="18">
        <f>IF(V11="","",IFERROR(AVERAGEIFS($AD11:$AN11,$AD$7:$AN$7,"&lt;="&amp;($C$5-2)),""))</f>
        <v/>
      </c>
      <c r="X11" s="18">
        <f>IF(OR(V11="",W11=""),"",MAX(0,V11-2.66*W11))</f>
        <v/>
      </c>
      <c r="Y11" s="18">
        <f>IF(OR(V11="",W11=""),"",V11+2.66*W11)</f>
        <v/>
      </c>
      <c r="Z11">
        <f>IF(OR(OR($A11="",$C$5=""),F11=""),"",IF(E11="Lower",COUNTIFS($G11:$R11,"&lt;="&amp;F11,$G$7:$R$7,"&lt;="&amp;$C$5),COUNTIFS($G11:$R11,"&gt;="&amp;F11,$G$7:$R$7,"&lt;="&amp;$C$5)))</f>
        <v/>
      </c>
      <c r="AA11" s="7">
        <f>IF(OR(OR($A11="",$C$5=""),S11=""),"",IF(AND(Y11&lt;&gt;"",S11&gt;Y11),IF(E11="Lower","Unusual: worse","Unusual: better"),IF(AND(X11&lt;&gt;"",S11&lt;X11),IF(E11="Lower","Unusual: better","Unusual: worse"),IF(F11="","No target",IF(IF(E11="Lower",S11&lt;=F11,S11&gt;=F11),"On target","Off target")))))</f>
        <v/>
      </c>
      <c r="AB11" s="9" t="n"/>
      <c r="AD11" s="18">
        <f>IF(AND(ISNUMBER(G11),ISNUMBER(H11)),ABS(H11-G11),"")</f>
        <v/>
      </c>
      <c r="AE11" s="18">
        <f>IF(AND(ISNUMBER(H11),ISNUMBER(I11)),ABS(I11-H11),"")</f>
        <v/>
      </c>
      <c r="AF11" s="18">
        <f>IF(AND(ISNUMBER(I11),ISNUMBER(J11)),ABS(J11-I11),"")</f>
        <v/>
      </c>
      <c r="AG11" s="18">
        <f>IF(AND(ISNUMBER(J11),ISNUMBER(K11)),ABS(K11-J11),"")</f>
        <v/>
      </c>
      <c r="AH11" s="18">
        <f>IF(AND(ISNUMBER(K11),ISNUMBER(L11)),ABS(L11-K11),"")</f>
        <v/>
      </c>
      <c r="AI11" s="18">
        <f>IF(AND(ISNUMBER(L11),ISNUMBER(M11)),ABS(M11-L11),"")</f>
        <v/>
      </c>
      <c r="AJ11" s="18">
        <f>IF(AND(ISNUMBER(M11),ISNUMBER(N11)),ABS(N11-M11),"")</f>
        <v/>
      </c>
      <c r="AK11" s="18">
        <f>IF(AND(ISNUMBER(N11),ISNUMBER(O11)),ABS(O11-N11),"")</f>
        <v/>
      </c>
      <c r="AL11" s="18">
        <f>IF(AND(ISNUMBER(O11),ISNUMBER(P11)),ABS(P11-O11),"")</f>
        <v/>
      </c>
      <c r="AM11" s="18">
        <f>IF(AND(ISNUMBER(P11),ISNUMBER(Q11)),ABS(Q11-P11),"")</f>
        <v/>
      </c>
      <c r="AN11" s="18">
        <f>IF(AND(ISNUMBER(Q11),ISNUMBER(R11)),ABS(R11-Q11),"")</f>
        <v/>
      </c>
    </row>
    <row r="12">
      <c r="A12" s="9" t="inlineStr">
        <is>
          <t>Re-clean requests</t>
        </is>
      </c>
      <c r="B12" s="13" t="inlineStr">
        <is>
          <t>Client requests for a repeat clean, per 100 visits</t>
        </is>
      </c>
      <c r="C12" s="9" t="inlineStr">
        <is>
          <t>Ops manager</t>
        </is>
      </c>
      <c r="D12" s="9" t="inlineStr">
        <is>
          <t>per 100</t>
        </is>
      </c>
      <c r="E12" s="9" t="inlineStr">
        <is>
          <t>Lower</t>
        </is>
      </c>
      <c r="F12" s="20" t="n">
        <v>1.5</v>
      </c>
      <c r="G12" s="20" t="n">
        <v>1.4</v>
      </c>
      <c r="H12" s="20" t="n">
        <v>1.2</v>
      </c>
      <c r="I12" s="20" t="n">
        <v>1.6</v>
      </c>
      <c r="J12" s="20" t="n">
        <v>1.3</v>
      </c>
      <c r="K12" s="20" t="n">
        <v>1.5</v>
      </c>
      <c r="L12" s="20" t="n">
        <v>1.1</v>
      </c>
      <c r="M12" s="20" t="n">
        <v>1.4</v>
      </c>
      <c r="N12" s="20" t="n">
        <v>1.3</v>
      </c>
      <c r="O12" s="20" t="n">
        <v>1.2</v>
      </c>
      <c r="P12" s="20" t="n">
        <v>1.5</v>
      </c>
      <c r="Q12" s="20" t="n">
        <v>1.4</v>
      </c>
      <c r="R12" s="20" t="n">
        <v>2.9</v>
      </c>
      <c r="S12" s="21">
        <f>IF(OR($A12="",$C$5=""),"",IF(INDEX($G12:$R12,$C$5)="","",INDEX($G12:$R12,$C$5)))</f>
        <v/>
      </c>
      <c r="T12" s="21">
        <f>IF(OR(OR($A12="",$C$5=""),$C$5&lt;2),"",IF(INDEX($G12:$R12,$C$5-1)="","",INDEX($G12:$R12,$C$5-1)))</f>
        <v/>
      </c>
      <c r="U12" s="22">
        <f>IF(OR(S12="",T12=""),"",S12-T12)</f>
        <v/>
      </c>
      <c r="V12" s="21">
        <f>IF(OR(OR($A12="",$C$5=""),$C$5&lt;4),"",IFERROR(AVERAGEIFS($G12:$R12,$G$7:$R$7,"&lt;"&amp;$C$5),""))</f>
        <v/>
      </c>
      <c r="W12" s="21">
        <f>IF(V12="","",IFERROR(AVERAGEIFS($AD12:$AN12,$AD$7:$AN$7,"&lt;="&amp;($C$5-2)),""))</f>
        <v/>
      </c>
      <c r="X12" s="21">
        <f>IF(OR(V12="",W12=""),"",MAX(0,V12-2.66*W12))</f>
        <v/>
      </c>
      <c r="Y12" s="21">
        <f>IF(OR(V12="",W12=""),"",V12+2.66*W12)</f>
        <v/>
      </c>
      <c r="Z12">
        <f>IF(OR(OR($A12="",$C$5=""),F12=""),"",IF(E12="Lower",COUNTIFS($G12:$R12,"&lt;="&amp;F12,$G$7:$R$7,"&lt;="&amp;$C$5),COUNTIFS($G12:$R12,"&gt;="&amp;F12,$G$7:$R$7,"&lt;="&amp;$C$5)))</f>
        <v/>
      </c>
      <c r="AA12" s="7">
        <f>IF(OR(OR($A12="",$C$5=""),S12=""),"",IF(AND(Y12&lt;&gt;"",S12&gt;Y12),IF(E12="Lower","Unusual: worse","Unusual: better"),IF(AND(X12&lt;&gt;"",S12&lt;X12),IF(E12="Lower","Unusual: better","Unusual: worse"),IF(F12="","No target",IF(IF(E12="Lower",S12&lt;=F12,S12&gt;=F12),"On target","Off target")))))</f>
        <v/>
      </c>
      <c r="AB12" s="9" t="inlineStr">
        <is>
          <t>Six of the 7 new sites started mid-month; check their checklists with the supervisors</t>
        </is>
      </c>
      <c r="AD12" s="21">
        <f>IF(AND(ISNUMBER(G12),ISNUMBER(H12)),ABS(H12-G12),"")</f>
        <v/>
      </c>
      <c r="AE12" s="21">
        <f>IF(AND(ISNUMBER(H12),ISNUMBER(I12)),ABS(I12-H12),"")</f>
        <v/>
      </c>
      <c r="AF12" s="21">
        <f>IF(AND(ISNUMBER(I12),ISNUMBER(J12)),ABS(J12-I12),"")</f>
        <v/>
      </c>
      <c r="AG12" s="21">
        <f>IF(AND(ISNUMBER(J12),ISNUMBER(K12)),ABS(K12-J12),"")</f>
        <v/>
      </c>
      <c r="AH12" s="21">
        <f>IF(AND(ISNUMBER(K12),ISNUMBER(L12)),ABS(L12-K12),"")</f>
        <v/>
      </c>
      <c r="AI12" s="21">
        <f>IF(AND(ISNUMBER(L12),ISNUMBER(M12)),ABS(M12-L12),"")</f>
        <v/>
      </c>
      <c r="AJ12" s="21">
        <f>IF(AND(ISNUMBER(M12),ISNUMBER(N12)),ABS(N12-M12),"")</f>
        <v/>
      </c>
      <c r="AK12" s="21">
        <f>IF(AND(ISNUMBER(N12),ISNUMBER(O12)),ABS(O12-N12),"")</f>
        <v/>
      </c>
      <c r="AL12" s="21">
        <f>IF(AND(ISNUMBER(O12),ISNUMBER(P12)),ABS(P12-O12),"")</f>
        <v/>
      </c>
      <c r="AM12" s="21">
        <f>IF(AND(ISNUMBER(P12),ISNUMBER(Q12)),ABS(Q12-P12),"")</f>
        <v/>
      </c>
      <c r="AN12" s="21">
        <f>IF(AND(ISNUMBER(Q12),ISNUMBER(R12)),ABS(R12-Q12),"")</f>
        <v/>
      </c>
    </row>
    <row r="13">
      <c r="A13" s="9" t="inlineStr">
        <is>
          <t>Visits on schedule</t>
        </is>
      </c>
      <c r="B13" s="13" t="inlineStr">
        <is>
          <t>Visits started within the agreed window / visits booked</t>
        </is>
      </c>
      <c r="C13" s="9" t="inlineStr">
        <is>
          <t>Ops manager</t>
        </is>
      </c>
      <c r="D13" s="9" t="inlineStr">
        <is>
          <t>%</t>
        </is>
      </c>
      <c r="E13" s="9" t="inlineStr">
        <is>
          <t>Higher</t>
        </is>
      </c>
      <c r="F13" s="17" t="n">
        <v>0.97</v>
      </c>
      <c r="G13" s="17" t="n">
        <v>0.978</v>
      </c>
      <c r="H13" s="17" t="n">
        <v>0.981</v>
      </c>
      <c r="I13" s="17" t="n">
        <v>0.969</v>
      </c>
      <c r="J13" s="17" t="n">
        <v>0.975</v>
      </c>
      <c r="K13" s="17" t="n">
        <v>0.98</v>
      </c>
      <c r="L13" s="17" t="n">
        <v>0.977</v>
      </c>
      <c r="M13" s="17" t="n">
        <v>0.983</v>
      </c>
      <c r="N13" s="17" t="n">
        <v>0.979</v>
      </c>
      <c r="O13" s="17" t="n">
        <v>0.972</v>
      </c>
      <c r="P13" s="17" t="n">
        <v>0.968</v>
      </c>
      <c r="Q13" s="17" t="n">
        <v>0.976</v>
      </c>
      <c r="R13" s="17" t="n">
        <v>0.974</v>
      </c>
      <c r="S13" s="18">
        <f>IF(OR($A13="",$C$5=""),"",IF(INDEX($G13:$R13,$C$5)="","",INDEX($G13:$R13,$C$5)))</f>
        <v/>
      </c>
      <c r="T13" s="18">
        <f>IF(OR(OR($A13="",$C$5=""),$C$5&lt;2),"",IF(INDEX($G13:$R13,$C$5-1)="","",INDEX($G13:$R13,$C$5-1)))</f>
        <v/>
      </c>
      <c r="U13" s="19">
        <f>IF(OR(S13="",T13=""),"",S13-T13)</f>
        <v/>
      </c>
      <c r="V13" s="18">
        <f>IF(OR(OR($A13="",$C$5=""),$C$5&lt;4),"",IFERROR(AVERAGEIFS($G13:$R13,$G$7:$R$7,"&lt;"&amp;$C$5),""))</f>
        <v/>
      </c>
      <c r="W13" s="18">
        <f>IF(V13="","",IFERROR(AVERAGEIFS($AD13:$AN13,$AD$7:$AN$7,"&lt;="&amp;($C$5-2)),""))</f>
        <v/>
      </c>
      <c r="X13" s="18">
        <f>IF(OR(V13="",W13=""),"",MAX(0,V13-2.66*W13))</f>
        <v/>
      </c>
      <c r="Y13" s="18">
        <f>IF(OR(V13="",W13=""),"",V13+2.66*W13)</f>
        <v/>
      </c>
      <c r="Z13">
        <f>IF(OR(OR($A13="",$C$5=""),F13=""),"",IF(E13="Lower",COUNTIFS($G13:$R13,"&lt;="&amp;F13,$G$7:$R$7,"&lt;="&amp;$C$5),COUNTIFS($G13:$R13,"&gt;="&amp;F13,$G$7:$R$7,"&lt;="&amp;$C$5)))</f>
        <v/>
      </c>
      <c r="AA13" s="7">
        <f>IF(OR(OR($A13="",$C$5=""),S13=""),"",IF(AND(Y13&lt;&gt;"",S13&gt;Y13),IF(E13="Lower","Unusual: worse","Unusual: better"),IF(AND(X13&lt;&gt;"",S13&lt;X13),IF(E13="Lower","Unusual: better","Unusual: worse"),IF(F13="","No target",IF(IF(E13="Lower",S13&lt;=F13,S13&gt;=F13),"On target","Off target")))))</f>
        <v/>
      </c>
      <c r="AB13" s="9" t="n"/>
      <c r="AD13" s="18">
        <f>IF(AND(ISNUMBER(G13),ISNUMBER(H13)),ABS(H13-G13),"")</f>
        <v/>
      </c>
      <c r="AE13" s="18">
        <f>IF(AND(ISNUMBER(H13),ISNUMBER(I13)),ABS(I13-H13),"")</f>
        <v/>
      </c>
      <c r="AF13" s="18">
        <f>IF(AND(ISNUMBER(I13),ISNUMBER(J13)),ABS(J13-I13),"")</f>
        <v/>
      </c>
      <c r="AG13" s="18">
        <f>IF(AND(ISNUMBER(J13),ISNUMBER(K13)),ABS(K13-J13),"")</f>
        <v/>
      </c>
      <c r="AH13" s="18">
        <f>IF(AND(ISNUMBER(K13),ISNUMBER(L13)),ABS(L13-K13),"")</f>
        <v/>
      </c>
      <c r="AI13" s="18">
        <f>IF(AND(ISNUMBER(L13),ISNUMBER(M13)),ABS(M13-L13),"")</f>
        <v/>
      </c>
      <c r="AJ13" s="18">
        <f>IF(AND(ISNUMBER(M13),ISNUMBER(N13)),ABS(N13-M13),"")</f>
        <v/>
      </c>
      <c r="AK13" s="18">
        <f>IF(AND(ISNUMBER(N13),ISNUMBER(O13)),ABS(O13-N13),"")</f>
        <v/>
      </c>
      <c r="AL13" s="18">
        <f>IF(AND(ISNUMBER(O13),ISNUMBER(P13)),ABS(P13-O13),"")</f>
        <v/>
      </c>
      <c r="AM13" s="18">
        <f>IF(AND(ISNUMBER(P13),ISNUMBER(Q13)),ABS(Q13-P13),"")</f>
        <v/>
      </c>
      <c r="AN13" s="18">
        <f>IF(AND(ISNUMBER(Q13),ISNUMBER(R13)),ABS(R13-Q13),"")</f>
        <v/>
      </c>
    </row>
    <row r="14">
      <c r="A14" s="9" t="inlineStr">
        <is>
          <t>Overdue over 30 days</t>
        </is>
      </c>
      <c r="B14" s="13" t="inlineStr">
        <is>
          <t>Receivables more than 30 days past due at month end</t>
        </is>
      </c>
      <c r="C14" s="9" t="inlineStr">
        <is>
          <t>Bookkeeper</t>
        </is>
      </c>
      <c r="D14" s="9" t="inlineStr">
        <is>
          <t>$</t>
        </is>
      </c>
      <c r="E14" s="9" t="inlineStr">
        <is>
          <t>Lower</t>
        </is>
      </c>
      <c r="F14" s="14" t="n">
        <v>15000</v>
      </c>
      <c r="G14" s="14" t="n">
        <v>14200</v>
      </c>
      <c r="H14" s="14" t="n">
        <v>16800</v>
      </c>
      <c r="I14" s="14" t="n">
        <v>18900</v>
      </c>
      <c r="J14" s="14" t="n">
        <v>15500</v>
      </c>
      <c r="K14" s="14" t="n">
        <v>13900</v>
      </c>
      <c r="L14" s="14" t="n">
        <v>15100</v>
      </c>
      <c r="M14" s="14" t="n">
        <v>16200</v>
      </c>
      <c r="N14" s="14" t="n">
        <v>14800</v>
      </c>
      <c r="O14" s="14" t="n">
        <v>17300</v>
      </c>
      <c r="P14" s="14" t="n">
        <v>15900</v>
      </c>
      <c r="Q14" s="14" t="n">
        <v>16400</v>
      </c>
      <c r="R14" s="14" t="n">
        <v>17100</v>
      </c>
      <c r="S14" s="15">
        <f>IF(OR($A14="",$C$5=""),"",IF(INDEX($G14:$R14,$C$5)="","",INDEX($G14:$R14,$C$5)))</f>
        <v/>
      </c>
      <c r="T14" s="15">
        <f>IF(OR(OR($A14="",$C$5=""),$C$5&lt;2),"",IF(INDEX($G14:$R14,$C$5-1)="","",INDEX($G14:$R14,$C$5-1)))</f>
        <v/>
      </c>
      <c r="U14" s="16">
        <f>IF(OR(S14="",T14=""),"",S14-T14)</f>
        <v/>
      </c>
      <c r="V14" s="15">
        <f>IF(OR(OR($A14="",$C$5=""),$C$5&lt;4),"",IFERROR(AVERAGEIFS($G14:$R14,$G$7:$R$7,"&lt;"&amp;$C$5),""))</f>
        <v/>
      </c>
      <c r="W14" s="15">
        <f>IF(V14="","",IFERROR(AVERAGEIFS($AD14:$AN14,$AD$7:$AN$7,"&lt;="&amp;($C$5-2)),""))</f>
        <v/>
      </c>
      <c r="X14" s="15">
        <f>IF(OR(V14="",W14=""),"",MAX(0,V14-2.66*W14))</f>
        <v/>
      </c>
      <c r="Y14" s="15">
        <f>IF(OR(V14="",W14=""),"",V14+2.66*W14)</f>
        <v/>
      </c>
      <c r="Z14">
        <f>IF(OR(OR($A14="",$C$5=""),F14=""),"",IF(E14="Lower",COUNTIFS($G14:$R14,"&lt;="&amp;F14,$G$7:$R$7,"&lt;="&amp;$C$5),COUNTIFS($G14:$R14,"&gt;="&amp;F14,$G$7:$R$7,"&lt;="&amp;$C$5)))</f>
        <v/>
      </c>
      <c r="AA14" s="7">
        <f>IF(OR(OR($A14="",$C$5=""),S14=""),"",IF(AND(Y14&lt;&gt;"",S14&gt;Y14),IF(E14="Lower","Unusual: worse","Unusual: better"),IF(AND(X14&lt;&gt;"",S14&lt;X14),IF(E14="Lower","Unusual: better","Unusual: worse"),IF(F14="","No target",IF(IF(E14="Lower",S14&lt;=F14,S14&gt;=F14),"On target","Off target")))))</f>
        <v/>
      </c>
      <c r="AB14" s="9" t="inlineStr">
        <is>
          <t>Two clients over 45 days; owner to call both this week</t>
        </is>
      </c>
      <c r="AD14" s="15">
        <f>IF(AND(ISNUMBER(G14),ISNUMBER(H14)),ABS(H14-G14),"")</f>
        <v/>
      </c>
      <c r="AE14" s="15">
        <f>IF(AND(ISNUMBER(H14),ISNUMBER(I14)),ABS(I14-H14),"")</f>
        <v/>
      </c>
      <c r="AF14" s="15">
        <f>IF(AND(ISNUMBER(I14),ISNUMBER(J14)),ABS(J14-I14),"")</f>
        <v/>
      </c>
      <c r="AG14" s="15">
        <f>IF(AND(ISNUMBER(J14),ISNUMBER(K14)),ABS(K14-J14),"")</f>
        <v/>
      </c>
      <c r="AH14" s="15">
        <f>IF(AND(ISNUMBER(K14),ISNUMBER(L14)),ABS(L14-K14),"")</f>
        <v/>
      </c>
      <c r="AI14" s="15">
        <f>IF(AND(ISNUMBER(L14),ISNUMBER(M14)),ABS(M14-L14),"")</f>
        <v/>
      </c>
      <c r="AJ14" s="15">
        <f>IF(AND(ISNUMBER(M14),ISNUMBER(N14)),ABS(N14-M14),"")</f>
        <v/>
      </c>
      <c r="AK14" s="15">
        <f>IF(AND(ISNUMBER(N14),ISNUMBER(O14)),ABS(O14-N14),"")</f>
        <v/>
      </c>
      <c r="AL14" s="15">
        <f>IF(AND(ISNUMBER(O14),ISNUMBER(P14)),ABS(P14-O14),"")</f>
        <v/>
      </c>
      <c r="AM14" s="15">
        <f>IF(AND(ISNUMBER(P14),ISNUMBER(Q14)),ABS(Q14-P14),"")</f>
        <v/>
      </c>
      <c r="AN14" s="15">
        <f>IF(AND(ISNUMBER(Q14),ISNUMBER(R14)),ABS(R14-Q14),"")</f>
        <v/>
      </c>
    </row>
    <row r="15">
      <c r="A15" s="9" t="inlineStr">
        <is>
          <t>Cash at month end</t>
        </is>
      </c>
      <c r="B15" s="13" t="inlineStr">
        <is>
          <t>Bank balance on the last day of the month</t>
        </is>
      </c>
      <c r="C15" s="9" t="inlineStr">
        <is>
          <t>Owner</t>
        </is>
      </c>
      <c r="D15" s="9" t="inlineStr">
        <is>
          <t>$</t>
        </is>
      </c>
      <c r="E15" s="9" t="inlineStr">
        <is>
          <t>Higher</t>
        </is>
      </c>
      <c r="F15" s="14" t="n">
        <v>60000</v>
      </c>
      <c r="G15" s="14" t="n">
        <v>58000</v>
      </c>
      <c r="H15" s="14" t="n">
        <v>61000</v>
      </c>
      <c r="I15" s="14" t="n">
        <v>54000</v>
      </c>
      <c r="J15" s="14" t="n">
        <v>57000</v>
      </c>
      <c r="K15" s="14" t="n">
        <v>63000</v>
      </c>
      <c r="L15" s="14" t="n">
        <v>66000</v>
      </c>
      <c r="M15" s="14" t="n">
        <v>62000</v>
      </c>
      <c r="N15" s="14" t="n">
        <v>64000</v>
      </c>
      <c r="O15" s="14" t="n">
        <v>60000</v>
      </c>
      <c r="P15" s="14" t="n">
        <v>59000</v>
      </c>
      <c r="Q15" s="14" t="n">
        <v>65000</v>
      </c>
      <c r="R15" s="14" t="n">
        <v>63000</v>
      </c>
      <c r="S15" s="15">
        <f>IF(OR($A15="",$C$5=""),"",IF(INDEX($G15:$R15,$C$5)="","",INDEX($G15:$R15,$C$5)))</f>
        <v/>
      </c>
      <c r="T15" s="15">
        <f>IF(OR(OR($A15="",$C$5=""),$C$5&lt;2),"",IF(INDEX($G15:$R15,$C$5-1)="","",INDEX($G15:$R15,$C$5-1)))</f>
        <v/>
      </c>
      <c r="U15" s="16">
        <f>IF(OR(S15="",T15=""),"",S15-T15)</f>
        <v/>
      </c>
      <c r="V15" s="15">
        <f>IF(OR(OR($A15="",$C$5=""),$C$5&lt;4),"",IFERROR(AVERAGEIFS($G15:$R15,$G$7:$R$7,"&lt;"&amp;$C$5),""))</f>
        <v/>
      </c>
      <c r="W15" s="15">
        <f>IF(V15="","",IFERROR(AVERAGEIFS($AD15:$AN15,$AD$7:$AN$7,"&lt;="&amp;($C$5-2)),""))</f>
        <v/>
      </c>
      <c r="X15" s="15">
        <f>IF(OR(V15="",W15=""),"",MAX(0,V15-2.66*W15))</f>
        <v/>
      </c>
      <c r="Y15" s="15">
        <f>IF(OR(V15="",W15=""),"",V15+2.66*W15)</f>
        <v/>
      </c>
      <c r="Z15">
        <f>IF(OR(OR($A15="",$C$5=""),F15=""),"",IF(E15="Lower",COUNTIFS($G15:$R15,"&lt;="&amp;F15,$G$7:$R$7,"&lt;="&amp;$C$5),COUNTIFS($G15:$R15,"&gt;="&amp;F15,$G$7:$R$7,"&lt;="&amp;$C$5)))</f>
        <v/>
      </c>
      <c r="AA15" s="7">
        <f>IF(OR(OR($A15="",$C$5=""),S15=""),"",IF(AND(Y15&lt;&gt;"",S15&gt;Y15),IF(E15="Lower","Unusual: worse","Unusual: better"),IF(AND(X15&lt;&gt;"",S15&lt;X15),IF(E15="Lower","Unusual: better","Unusual: worse"),IF(F15="","No target",IF(IF(E15="Lower",S15&lt;=F15,S15&gt;=F15),"On target","Off target")))))</f>
        <v/>
      </c>
      <c r="AB15" s="9" t="n"/>
      <c r="AD15" s="15">
        <f>IF(AND(ISNUMBER(G15),ISNUMBER(H15)),ABS(H15-G15),"")</f>
        <v/>
      </c>
      <c r="AE15" s="15">
        <f>IF(AND(ISNUMBER(H15),ISNUMBER(I15)),ABS(I15-H15),"")</f>
        <v/>
      </c>
      <c r="AF15" s="15">
        <f>IF(AND(ISNUMBER(I15),ISNUMBER(J15)),ABS(J15-I15),"")</f>
        <v/>
      </c>
      <c r="AG15" s="15">
        <f>IF(AND(ISNUMBER(J15),ISNUMBER(K15)),ABS(K15-J15),"")</f>
        <v/>
      </c>
      <c r="AH15" s="15">
        <f>IF(AND(ISNUMBER(K15),ISNUMBER(L15)),ABS(L15-K15),"")</f>
        <v/>
      </c>
      <c r="AI15" s="15">
        <f>IF(AND(ISNUMBER(L15),ISNUMBER(M15)),ABS(M15-L15),"")</f>
        <v/>
      </c>
      <c r="AJ15" s="15">
        <f>IF(AND(ISNUMBER(M15),ISNUMBER(N15)),ABS(N15-M15),"")</f>
        <v/>
      </c>
      <c r="AK15" s="15">
        <f>IF(AND(ISNUMBER(N15),ISNUMBER(O15)),ABS(O15-N15),"")</f>
        <v/>
      </c>
      <c r="AL15" s="15">
        <f>IF(AND(ISNUMBER(O15),ISNUMBER(P15)),ABS(P15-O15),"")</f>
        <v/>
      </c>
      <c r="AM15" s="15">
        <f>IF(AND(ISNUMBER(P15),ISNUMBER(Q15)),ABS(Q15-P15),"")</f>
        <v/>
      </c>
      <c r="AN15" s="15">
        <f>IF(AND(ISNUMBER(Q15),ISNUMBER(R15)),ABS(R15-Q15),"")</f>
        <v/>
      </c>
    </row>
    <row r="16">
      <c r="A16" s="9" t="inlineStr">
        <is>
          <t>New contracts signed</t>
        </is>
      </c>
      <c r="B16" s="13" t="inlineStr">
        <is>
          <t>Signed service agreements in the month</t>
        </is>
      </c>
      <c r="C16" s="9" t="inlineStr">
        <is>
          <t>Sales lead</t>
        </is>
      </c>
      <c r="D16" s="9" t="inlineStr">
        <is>
          <t>count</t>
        </is>
      </c>
      <c r="E16" s="9" t="inlineStr">
        <is>
          <t>Higher</t>
        </is>
      </c>
      <c r="F16" s="23" t="n">
        <v>3</v>
      </c>
      <c r="G16" s="23" t="n">
        <v>2</v>
      </c>
      <c r="H16" s="23" t="n">
        <v>3</v>
      </c>
      <c r="I16" s="23" t="n">
        <v>1</v>
      </c>
      <c r="J16" s="23" t="n">
        <v>2</v>
      </c>
      <c r="K16" s="23" t="n">
        <v>4</v>
      </c>
      <c r="L16" s="23" t="n">
        <v>3</v>
      </c>
      <c r="M16" s="23" t="n">
        <v>2</v>
      </c>
      <c r="N16" s="23" t="n">
        <v>3</v>
      </c>
      <c r="O16" s="23" t="n">
        <v>2</v>
      </c>
      <c r="P16" s="23" t="n">
        <v>1</v>
      </c>
      <c r="Q16" s="23" t="n">
        <v>3</v>
      </c>
      <c r="R16" s="23" t="n">
        <v>7</v>
      </c>
      <c r="S16" s="24">
        <f>IF(OR($A16="",$C$5=""),"",IF(INDEX($G16:$R16,$C$5)="","",INDEX($G16:$R16,$C$5)))</f>
        <v/>
      </c>
      <c r="T16" s="24">
        <f>IF(OR(OR($A16="",$C$5=""),$C$5&lt;2),"",IF(INDEX($G16:$R16,$C$5-1)="","",INDEX($G16:$R16,$C$5-1)))</f>
        <v/>
      </c>
      <c r="U16" s="25">
        <f>IF(OR(S16="",T16=""),"",S16-T16)</f>
        <v/>
      </c>
      <c r="V16" s="24">
        <f>IF(OR(OR($A16="",$C$5=""),$C$5&lt;4),"",IFERROR(AVERAGEIFS($G16:$R16,$G$7:$R$7,"&lt;"&amp;$C$5),""))</f>
        <v/>
      </c>
      <c r="W16" s="24">
        <f>IF(V16="","",IFERROR(AVERAGEIFS($AD16:$AN16,$AD$7:$AN$7,"&lt;="&amp;($C$5-2)),""))</f>
        <v/>
      </c>
      <c r="X16" s="24">
        <f>IF(OR(V16="",W16=""),"",MAX(0,V16-2.66*W16))</f>
        <v/>
      </c>
      <c r="Y16" s="24">
        <f>IF(OR(V16="",W16=""),"",V16+2.66*W16)</f>
        <v/>
      </c>
      <c r="Z16">
        <f>IF(OR(OR($A16="",$C$5=""),F16=""),"",IF(E16="Lower",COUNTIFS($G16:$R16,"&lt;="&amp;F16,$G$7:$R$7,"&lt;="&amp;$C$5),COUNTIFS($G16:$R16,"&gt;="&amp;F16,$G$7:$R$7,"&lt;="&amp;$C$5)))</f>
        <v/>
      </c>
      <c r="AA16" s="7">
        <f>IF(OR(OR($A16="",$C$5=""),S16=""),"",IF(AND(Y16&lt;&gt;"",S16&gt;Y16),IF(E16="Lower","Unusual: worse","Unusual: better"),IF(AND(X16&lt;&gt;"",S16&lt;X16),IF(E16="Lower","Unusual: better","Unusual: worse"),IF(F16="","No target",IF(IF(E16="Lower",S16&lt;=F16,S16&gt;=F16),"On target","Off target")))))</f>
        <v/>
      </c>
      <c r="AB16" s="9" t="n"/>
      <c r="AD16" s="24">
        <f>IF(AND(ISNUMBER(G16),ISNUMBER(H16)),ABS(H16-G16),"")</f>
        <v/>
      </c>
      <c r="AE16" s="24">
        <f>IF(AND(ISNUMBER(H16),ISNUMBER(I16)),ABS(I16-H16),"")</f>
        <v/>
      </c>
      <c r="AF16" s="24">
        <f>IF(AND(ISNUMBER(I16),ISNUMBER(J16)),ABS(J16-I16),"")</f>
        <v/>
      </c>
      <c r="AG16" s="24">
        <f>IF(AND(ISNUMBER(J16),ISNUMBER(K16)),ABS(K16-J16),"")</f>
        <v/>
      </c>
      <c r="AH16" s="24">
        <f>IF(AND(ISNUMBER(K16),ISNUMBER(L16)),ABS(L16-K16),"")</f>
        <v/>
      </c>
      <c r="AI16" s="24">
        <f>IF(AND(ISNUMBER(L16),ISNUMBER(M16)),ABS(M16-L16),"")</f>
        <v/>
      </c>
      <c r="AJ16" s="24">
        <f>IF(AND(ISNUMBER(M16),ISNUMBER(N16)),ABS(N16-M16),"")</f>
        <v/>
      </c>
      <c r="AK16" s="24">
        <f>IF(AND(ISNUMBER(N16),ISNUMBER(O16)),ABS(O16-N16),"")</f>
        <v/>
      </c>
      <c r="AL16" s="24">
        <f>IF(AND(ISNUMBER(O16),ISNUMBER(P16)),ABS(P16-O16),"")</f>
        <v/>
      </c>
      <c r="AM16" s="24">
        <f>IF(AND(ISNUMBER(P16),ISNUMBER(Q16)),ABS(Q16-P16),"")</f>
        <v/>
      </c>
      <c r="AN16" s="24">
        <f>IF(AND(ISNUMBER(Q16),ISNUMBER(R16)),ABS(R16-Q16),"")</f>
        <v/>
      </c>
    </row>
    <row r="17">
      <c r="A17" s="9" t="n"/>
      <c r="B17" s="13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>
        <f>IF(OR($A17="",$C$5=""),"",IF(INDEX($G17:$R17,$C$5)="","",INDEX($G17:$R17,$C$5)))</f>
        <v/>
      </c>
      <c r="T17">
        <f>IF(OR(OR($A17="",$C$5=""),$C$5&lt;2),"",IF(INDEX($G17:$R17,$C$5-1)="","",INDEX($G17:$R17,$C$5-1)))</f>
        <v/>
      </c>
      <c r="U17">
        <f>IF(OR(S17="",T17=""),"",S17-T17)</f>
        <v/>
      </c>
      <c r="V17">
        <f>IF(OR(OR($A17="",$C$5=""),$C$5&lt;4),"",IFERROR(AVERAGEIFS($G17:$R17,$G$7:$R$7,"&lt;"&amp;$C$5),""))</f>
        <v/>
      </c>
      <c r="W17">
        <f>IF(V17="","",IFERROR(AVERAGEIFS($AD17:$AN17,$AD$7:$AN$7,"&lt;="&amp;($C$5-2)),""))</f>
        <v/>
      </c>
      <c r="X17">
        <f>IF(OR(V17="",W17=""),"",MAX(0,V17-2.66*W17))</f>
        <v/>
      </c>
      <c r="Y17">
        <f>IF(OR(V17="",W17=""),"",V17+2.66*W17)</f>
        <v/>
      </c>
      <c r="Z17">
        <f>IF(OR(OR($A17="",$C$5=""),F17=""),"",IF(E17="Lower",COUNTIFS($G17:$R17,"&lt;="&amp;F17,$G$7:$R$7,"&lt;="&amp;$C$5),COUNTIFS($G17:$R17,"&gt;="&amp;F17,$G$7:$R$7,"&lt;="&amp;$C$5)))</f>
        <v/>
      </c>
      <c r="AA17" s="7">
        <f>IF(OR(OR($A17="",$C$5=""),S17=""),"",IF(AND(Y17&lt;&gt;"",S17&gt;Y17),IF(E17="Lower","Unusual: worse","Unusual: better"),IF(AND(X17&lt;&gt;"",S17&lt;X17),IF(E17="Lower","Unusual: better","Unusual: worse"),IF(F17="","No target",IF(IF(E17="Lower",S17&lt;=F17,S17&gt;=F17),"On target","Off target")))))</f>
        <v/>
      </c>
      <c r="AB17" s="9" t="n"/>
      <c r="AD17">
        <f>IF(AND(ISNUMBER(G17),ISNUMBER(H17)),ABS(H17-G17),"")</f>
        <v/>
      </c>
      <c r="AE17">
        <f>IF(AND(ISNUMBER(H17),ISNUMBER(I17)),ABS(I17-H17),"")</f>
        <v/>
      </c>
      <c r="AF17">
        <f>IF(AND(ISNUMBER(I17),ISNUMBER(J17)),ABS(J17-I17),"")</f>
        <v/>
      </c>
      <c r="AG17">
        <f>IF(AND(ISNUMBER(J17),ISNUMBER(K17)),ABS(K17-J17),"")</f>
        <v/>
      </c>
      <c r="AH17">
        <f>IF(AND(ISNUMBER(K17),ISNUMBER(L17)),ABS(L17-K17),"")</f>
        <v/>
      </c>
      <c r="AI17">
        <f>IF(AND(ISNUMBER(L17),ISNUMBER(M17)),ABS(M17-L17),"")</f>
        <v/>
      </c>
      <c r="AJ17">
        <f>IF(AND(ISNUMBER(M17),ISNUMBER(N17)),ABS(N17-M17),"")</f>
        <v/>
      </c>
      <c r="AK17">
        <f>IF(AND(ISNUMBER(N17),ISNUMBER(O17)),ABS(O17-N17),"")</f>
        <v/>
      </c>
      <c r="AL17">
        <f>IF(AND(ISNUMBER(O17),ISNUMBER(P17)),ABS(P17-O17),"")</f>
        <v/>
      </c>
      <c r="AM17">
        <f>IF(AND(ISNUMBER(P17),ISNUMBER(Q17)),ABS(Q17-P17),"")</f>
        <v/>
      </c>
      <c r="AN17">
        <f>IF(AND(ISNUMBER(Q17),ISNUMBER(R17)),ABS(R17-Q17),"")</f>
        <v/>
      </c>
    </row>
    <row r="18">
      <c r="A18" s="9" t="n"/>
      <c r="B18" s="13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>
        <f>IF(OR($A18="",$C$5=""),"",IF(INDEX($G18:$R18,$C$5)="","",INDEX($G18:$R18,$C$5)))</f>
        <v/>
      </c>
      <c r="T18">
        <f>IF(OR(OR($A18="",$C$5=""),$C$5&lt;2),"",IF(INDEX($G18:$R18,$C$5-1)="","",INDEX($G18:$R18,$C$5-1)))</f>
        <v/>
      </c>
      <c r="U18">
        <f>IF(OR(S18="",T18=""),"",S18-T18)</f>
        <v/>
      </c>
      <c r="V18">
        <f>IF(OR(OR($A18="",$C$5=""),$C$5&lt;4),"",IFERROR(AVERAGEIFS($G18:$R18,$G$7:$R$7,"&lt;"&amp;$C$5),""))</f>
        <v/>
      </c>
      <c r="W18">
        <f>IF(V18="","",IFERROR(AVERAGEIFS($AD18:$AN18,$AD$7:$AN$7,"&lt;="&amp;($C$5-2)),""))</f>
        <v/>
      </c>
      <c r="X18">
        <f>IF(OR(V18="",W18=""),"",MAX(0,V18-2.66*W18))</f>
        <v/>
      </c>
      <c r="Y18">
        <f>IF(OR(V18="",W18=""),"",V18+2.66*W18)</f>
        <v/>
      </c>
      <c r="Z18">
        <f>IF(OR(OR($A18="",$C$5=""),F18=""),"",IF(E18="Lower",COUNTIFS($G18:$R18,"&lt;="&amp;F18,$G$7:$R$7,"&lt;="&amp;$C$5),COUNTIFS($G18:$R18,"&gt;="&amp;F18,$G$7:$R$7,"&lt;="&amp;$C$5)))</f>
        <v/>
      </c>
      <c r="AA18" s="7">
        <f>IF(OR(OR($A18="",$C$5=""),S18=""),"",IF(AND(Y18&lt;&gt;"",S18&gt;Y18),IF(E18="Lower","Unusual: worse","Unusual: better"),IF(AND(X18&lt;&gt;"",S18&lt;X18),IF(E18="Lower","Unusual: better","Unusual: worse"),IF(F18="","No target",IF(IF(E18="Lower",S18&lt;=F18,S18&gt;=F18),"On target","Off target")))))</f>
        <v/>
      </c>
      <c r="AB18" s="9" t="n"/>
      <c r="AD18">
        <f>IF(AND(ISNUMBER(G18),ISNUMBER(H18)),ABS(H18-G18),"")</f>
        <v/>
      </c>
      <c r="AE18">
        <f>IF(AND(ISNUMBER(H18),ISNUMBER(I18)),ABS(I18-H18),"")</f>
        <v/>
      </c>
      <c r="AF18">
        <f>IF(AND(ISNUMBER(I18),ISNUMBER(J18)),ABS(J18-I18),"")</f>
        <v/>
      </c>
      <c r="AG18">
        <f>IF(AND(ISNUMBER(J18),ISNUMBER(K18)),ABS(K18-J18),"")</f>
        <v/>
      </c>
      <c r="AH18">
        <f>IF(AND(ISNUMBER(K18),ISNUMBER(L18)),ABS(L18-K18),"")</f>
        <v/>
      </c>
      <c r="AI18">
        <f>IF(AND(ISNUMBER(L18),ISNUMBER(M18)),ABS(M18-L18),"")</f>
        <v/>
      </c>
      <c r="AJ18">
        <f>IF(AND(ISNUMBER(M18),ISNUMBER(N18)),ABS(N18-M18),"")</f>
        <v/>
      </c>
      <c r="AK18">
        <f>IF(AND(ISNUMBER(N18),ISNUMBER(O18)),ABS(O18-N18),"")</f>
        <v/>
      </c>
      <c r="AL18">
        <f>IF(AND(ISNUMBER(O18),ISNUMBER(P18)),ABS(P18-O18),"")</f>
        <v/>
      </c>
      <c r="AM18">
        <f>IF(AND(ISNUMBER(P18),ISNUMBER(Q18)),ABS(Q18-P18),"")</f>
        <v/>
      </c>
      <c r="AN18">
        <f>IF(AND(ISNUMBER(Q18),ISNUMBER(R18)),ABS(R18-Q18),"")</f>
        <v/>
      </c>
    </row>
    <row r="19">
      <c r="A19" s="9" t="n"/>
      <c r="B19" s="13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>
        <f>IF(OR($A19="",$C$5=""),"",IF(INDEX($G19:$R19,$C$5)="","",INDEX($G19:$R19,$C$5)))</f>
        <v/>
      </c>
      <c r="T19">
        <f>IF(OR(OR($A19="",$C$5=""),$C$5&lt;2),"",IF(INDEX($G19:$R19,$C$5-1)="","",INDEX($G19:$R19,$C$5-1)))</f>
        <v/>
      </c>
      <c r="U19">
        <f>IF(OR(S19="",T19=""),"",S19-T19)</f>
        <v/>
      </c>
      <c r="V19">
        <f>IF(OR(OR($A19="",$C$5=""),$C$5&lt;4),"",IFERROR(AVERAGEIFS($G19:$R19,$G$7:$R$7,"&lt;"&amp;$C$5),""))</f>
        <v/>
      </c>
      <c r="W19">
        <f>IF(V19="","",IFERROR(AVERAGEIFS($AD19:$AN19,$AD$7:$AN$7,"&lt;="&amp;($C$5-2)),""))</f>
        <v/>
      </c>
      <c r="X19">
        <f>IF(OR(V19="",W19=""),"",MAX(0,V19-2.66*W19))</f>
        <v/>
      </c>
      <c r="Y19">
        <f>IF(OR(V19="",W19=""),"",V19+2.66*W19)</f>
        <v/>
      </c>
      <c r="Z19">
        <f>IF(OR(OR($A19="",$C$5=""),F19=""),"",IF(E19="Lower",COUNTIFS($G19:$R19,"&lt;="&amp;F19,$G$7:$R$7,"&lt;="&amp;$C$5),COUNTIFS($G19:$R19,"&gt;="&amp;F19,$G$7:$R$7,"&lt;="&amp;$C$5)))</f>
        <v/>
      </c>
      <c r="AA19" s="7">
        <f>IF(OR(OR($A19="",$C$5=""),S19=""),"",IF(AND(Y19&lt;&gt;"",S19&gt;Y19),IF(E19="Lower","Unusual: worse","Unusual: better"),IF(AND(X19&lt;&gt;"",S19&lt;X19),IF(E19="Lower","Unusual: better","Unusual: worse"),IF(F19="","No target",IF(IF(E19="Lower",S19&lt;=F19,S19&gt;=F19),"On target","Off target")))))</f>
        <v/>
      </c>
      <c r="AB19" s="9" t="n"/>
      <c r="AD19">
        <f>IF(AND(ISNUMBER(G19),ISNUMBER(H19)),ABS(H19-G19),"")</f>
        <v/>
      </c>
      <c r="AE19">
        <f>IF(AND(ISNUMBER(H19),ISNUMBER(I19)),ABS(I19-H19),"")</f>
        <v/>
      </c>
      <c r="AF19">
        <f>IF(AND(ISNUMBER(I19),ISNUMBER(J19)),ABS(J19-I19),"")</f>
        <v/>
      </c>
      <c r="AG19">
        <f>IF(AND(ISNUMBER(J19),ISNUMBER(K19)),ABS(K19-J19),"")</f>
        <v/>
      </c>
      <c r="AH19">
        <f>IF(AND(ISNUMBER(K19),ISNUMBER(L19)),ABS(L19-K19),"")</f>
        <v/>
      </c>
      <c r="AI19">
        <f>IF(AND(ISNUMBER(L19),ISNUMBER(M19)),ABS(M19-L19),"")</f>
        <v/>
      </c>
      <c r="AJ19">
        <f>IF(AND(ISNUMBER(M19),ISNUMBER(N19)),ABS(N19-M19),"")</f>
        <v/>
      </c>
      <c r="AK19">
        <f>IF(AND(ISNUMBER(N19),ISNUMBER(O19)),ABS(O19-N19),"")</f>
        <v/>
      </c>
      <c r="AL19">
        <f>IF(AND(ISNUMBER(O19),ISNUMBER(P19)),ABS(P19-O19),"")</f>
        <v/>
      </c>
      <c r="AM19">
        <f>IF(AND(ISNUMBER(P19),ISNUMBER(Q19)),ABS(Q19-P19),"")</f>
        <v/>
      </c>
      <c r="AN19">
        <f>IF(AND(ISNUMBER(Q19),ISNUMBER(R19)),ABS(R19-Q19),"")</f>
        <v/>
      </c>
    </row>
    <row r="20">
      <c r="A20" s="9" t="n"/>
      <c r="B20" s="13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>
        <f>IF(OR($A20="",$C$5=""),"",IF(INDEX($G20:$R20,$C$5)="","",INDEX($G20:$R20,$C$5)))</f>
        <v/>
      </c>
      <c r="T20">
        <f>IF(OR(OR($A20="",$C$5=""),$C$5&lt;2),"",IF(INDEX($G20:$R20,$C$5-1)="","",INDEX($G20:$R20,$C$5-1)))</f>
        <v/>
      </c>
      <c r="U20">
        <f>IF(OR(S20="",T20=""),"",S20-T20)</f>
        <v/>
      </c>
      <c r="V20">
        <f>IF(OR(OR($A20="",$C$5=""),$C$5&lt;4),"",IFERROR(AVERAGEIFS($G20:$R20,$G$7:$R$7,"&lt;"&amp;$C$5),""))</f>
        <v/>
      </c>
      <c r="W20">
        <f>IF(V20="","",IFERROR(AVERAGEIFS($AD20:$AN20,$AD$7:$AN$7,"&lt;="&amp;($C$5-2)),""))</f>
        <v/>
      </c>
      <c r="X20">
        <f>IF(OR(V20="",W20=""),"",MAX(0,V20-2.66*W20))</f>
        <v/>
      </c>
      <c r="Y20">
        <f>IF(OR(V20="",W20=""),"",V20+2.66*W20)</f>
        <v/>
      </c>
      <c r="Z20">
        <f>IF(OR(OR($A20="",$C$5=""),F20=""),"",IF(E20="Lower",COUNTIFS($G20:$R20,"&lt;="&amp;F20,$G$7:$R$7,"&lt;="&amp;$C$5),COUNTIFS($G20:$R20,"&gt;="&amp;F20,$G$7:$R$7,"&lt;="&amp;$C$5)))</f>
        <v/>
      </c>
      <c r="AA20" s="7">
        <f>IF(OR(OR($A20="",$C$5=""),S20=""),"",IF(AND(Y20&lt;&gt;"",S20&gt;Y20),IF(E20="Lower","Unusual: worse","Unusual: better"),IF(AND(X20&lt;&gt;"",S20&lt;X20),IF(E20="Lower","Unusual: better","Unusual: worse"),IF(F20="","No target",IF(IF(E20="Lower",S20&lt;=F20,S20&gt;=F20),"On target","Off target")))))</f>
        <v/>
      </c>
      <c r="AB20" s="9" t="n"/>
      <c r="AD20">
        <f>IF(AND(ISNUMBER(G20),ISNUMBER(H20)),ABS(H20-G20),"")</f>
        <v/>
      </c>
      <c r="AE20">
        <f>IF(AND(ISNUMBER(H20),ISNUMBER(I20)),ABS(I20-H20),"")</f>
        <v/>
      </c>
      <c r="AF20">
        <f>IF(AND(ISNUMBER(I20),ISNUMBER(J20)),ABS(J20-I20),"")</f>
        <v/>
      </c>
      <c r="AG20">
        <f>IF(AND(ISNUMBER(J20),ISNUMBER(K20)),ABS(K20-J20),"")</f>
        <v/>
      </c>
      <c r="AH20">
        <f>IF(AND(ISNUMBER(K20),ISNUMBER(L20)),ABS(L20-K20),"")</f>
        <v/>
      </c>
      <c r="AI20">
        <f>IF(AND(ISNUMBER(L20),ISNUMBER(M20)),ABS(M20-L20),"")</f>
        <v/>
      </c>
      <c r="AJ20">
        <f>IF(AND(ISNUMBER(M20),ISNUMBER(N20)),ABS(N20-M20),"")</f>
        <v/>
      </c>
      <c r="AK20">
        <f>IF(AND(ISNUMBER(N20),ISNUMBER(O20)),ABS(O20-N20),"")</f>
        <v/>
      </c>
      <c r="AL20">
        <f>IF(AND(ISNUMBER(O20),ISNUMBER(P20)),ABS(P20-O20),"")</f>
        <v/>
      </c>
      <c r="AM20">
        <f>IF(AND(ISNUMBER(P20),ISNUMBER(Q20)),ABS(Q20-P20),"")</f>
        <v/>
      </c>
      <c r="AN20">
        <f>IF(AND(ISNUMBER(Q20),ISNUMBER(R20)),ABS(R20-Q20),"")</f>
        <v/>
      </c>
    </row>
    <row r="21">
      <c r="A21" s="9" t="n"/>
      <c r="B21" s="13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>
        <f>IF(OR($A21="",$C$5=""),"",IF(INDEX($G21:$R21,$C$5)="","",INDEX($G21:$R21,$C$5)))</f>
        <v/>
      </c>
      <c r="T21">
        <f>IF(OR(OR($A21="",$C$5=""),$C$5&lt;2),"",IF(INDEX($G21:$R21,$C$5-1)="","",INDEX($G21:$R21,$C$5-1)))</f>
        <v/>
      </c>
      <c r="U21">
        <f>IF(OR(S21="",T21=""),"",S21-T21)</f>
        <v/>
      </c>
      <c r="V21">
        <f>IF(OR(OR($A21="",$C$5=""),$C$5&lt;4),"",IFERROR(AVERAGEIFS($G21:$R21,$G$7:$R$7,"&lt;"&amp;$C$5),""))</f>
        <v/>
      </c>
      <c r="W21">
        <f>IF(V21="","",IFERROR(AVERAGEIFS($AD21:$AN21,$AD$7:$AN$7,"&lt;="&amp;($C$5-2)),""))</f>
        <v/>
      </c>
      <c r="X21">
        <f>IF(OR(V21="",W21=""),"",MAX(0,V21-2.66*W21))</f>
        <v/>
      </c>
      <c r="Y21">
        <f>IF(OR(V21="",W21=""),"",V21+2.66*W21)</f>
        <v/>
      </c>
      <c r="Z21">
        <f>IF(OR(OR($A21="",$C$5=""),F21=""),"",IF(E21="Lower",COUNTIFS($G21:$R21,"&lt;="&amp;F21,$G$7:$R$7,"&lt;="&amp;$C$5),COUNTIFS($G21:$R21,"&gt;="&amp;F21,$G$7:$R$7,"&lt;="&amp;$C$5)))</f>
        <v/>
      </c>
      <c r="AA21" s="7">
        <f>IF(OR(OR($A21="",$C$5=""),S21=""),"",IF(AND(Y21&lt;&gt;"",S21&gt;Y21),IF(E21="Lower","Unusual: worse","Unusual: better"),IF(AND(X21&lt;&gt;"",S21&lt;X21),IF(E21="Lower","Unusual: better","Unusual: worse"),IF(F21="","No target",IF(IF(E21="Lower",S21&lt;=F21,S21&gt;=F21),"On target","Off target")))))</f>
        <v/>
      </c>
      <c r="AB21" s="9" t="n"/>
      <c r="AD21">
        <f>IF(AND(ISNUMBER(G21),ISNUMBER(H21)),ABS(H21-G21),"")</f>
        <v/>
      </c>
      <c r="AE21">
        <f>IF(AND(ISNUMBER(H21),ISNUMBER(I21)),ABS(I21-H21),"")</f>
        <v/>
      </c>
      <c r="AF21">
        <f>IF(AND(ISNUMBER(I21),ISNUMBER(J21)),ABS(J21-I21),"")</f>
        <v/>
      </c>
      <c r="AG21">
        <f>IF(AND(ISNUMBER(J21),ISNUMBER(K21)),ABS(K21-J21),"")</f>
        <v/>
      </c>
      <c r="AH21">
        <f>IF(AND(ISNUMBER(K21),ISNUMBER(L21)),ABS(L21-K21),"")</f>
        <v/>
      </c>
      <c r="AI21">
        <f>IF(AND(ISNUMBER(L21),ISNUMBER(M21)),ABS(M21-L21),"")</f>
        <v/>
      </c>
      <c r="AJ21">
        <f>IF(AND(ISNUMBER(M21),ISNUMBER(N21)),ABS(N21-M21),"")</f>
        <v/>
      </c>
      <c r="AK21">
        <f>IF(AND(ISNUMBER(N21),ISNUMBER(O21)),ABS(O21-N21),"")</f>
        <v/>
      </c>
      <c r="AL21">
        <f>IF(AND(ISNUMBER(O21),ISNUMBER(P21)),ABS(P21-O21),"")</f>
        <v/>
      </c>
      <c r="AM21">
        <f>IF(AND(ISNUMBER(P21),ISNUMBER(Q21)),ABS(Q21-P21),"")</f>
        <v/>
      </c>
      <c r="AN21">
        <f>IF(AND(ISNUMBER(Q21),ISNUMBER(R21)),ABS(R21-Q21),"")</f>
        <v/>
      </c>
    </row>
    <row r="22">
      <c r="A22" s="9" t="n"/>
      <c r="B22" s="13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>
        <f>IF(OR($A22="",$C$5=""),"",IF(INDEX($G22:$R22,$C$5)="","",INDEX($G22:$R22,$C$5)))</f>
        <v/>
      </c>
      <c r="T22">
        <f>IF(OR(OR($A22="",$C$5=""),$C$5&lt;2),"",IF(INDEX($G22:$R22,$C$5-1)="","",INDEX($G22:$R22,$C$5-1)))</f>
        <v/>
      </c>
      <c r="U22">
        <f>IF(OR(S22="",T22=""),"",S22-T22)</f>
        <v/>
      </c>
      <c r="V22">
        <f>IF(OR(OR($A22="",$C$5=""),$C$5&lt;4),"",IFERROR(AVERAGEIFS($G22:$R22,$G$7:$R$7,"&lt;"&amp;$C$5),""))</f>
        <v/>
      </c>
      <c r="W22">
        <f>IF(V22="","",IFERROR(AVERAGEIFS($AD22:$AN22,$AD$7:$AN$7,"&lt;="&amp;($C$5-2)),""))</f>
        <v/>
      </c>
      <c r="X22">
        <f>IF(OR(V22="",W22=""),"",MAX(0,V22-2.66*W22))</f>
        <v/>
      </c>
      <c r="Y22">
        <f>IF(OR(V22="",W22=""),"",V22+2.66*W22)</f>
        <v/>
      </c>
      <c r="Z22">
        <f>IF(OR(OR($A22="",$C$5=""),F22=""),"",IF(E22="Lower",COUNTIFS($G22:$R22,"&lt;="&amp;F22,$G$7:$R$7,"&lt;="&amp;$C$5),COUNTIFS($G22:$R22,"&gt;="&amp;F22,$G$7:$R$7,"&lt;="&amp;$C$5)))</f>
        <v/>
      </c>
      <c r="AA22" s="7">
        <f>IF(OR(OR($A22="",$C$5=""),S22=""),"",IF(AND(Y22&lt;&gt;"",S22&gt;Y22),IF(E22="Lower","Unusual: worse","Unusual: better"),IF(AND(X22&lt;&gt;"",S22&lt;X22),IF(E22="Lower","Unusual: better","Unusual: worse"),IF(F22="","No target",IF(IF(E22="Lower",S22&lt;=F22,S22&gt;=F22),"On target","Off target")))))</f>
        <v/>
      </c>
      <c r="AB22" s="9" t="n"/>
      <c r="AD22">
        <f>IF(AND(ISNUMBER(G22),ISNUMBER(H22)),ABS(H22-G22),"")</f>
        <v/>
      </c>
      <c r="AE22">
        <f>IF(AND(ISNUMBER(H22),ISNUMBER(I22)),ABS(I22-H22),"")</f>
        <v/>
      </c>
      <c r="AF22">
        <f>IF(AND(ISNUMBER(I22),ISNUMBER(J22)),ABS(J22-I22),"")</f>
        <v/>
      </c>
      <c r="AG22">
        <f>IF(AND(ISNUMBER(J22),ISNUMBER(K22)),ABS(K22-J22),"")</f>
        <v/>
      </c>
      <c r="AH22">
        <f>IF(AND(ISNUMBER(K22),ISNUMBER(L22)),ABS(L22-K22),"")</f>
        <v/>
      </c>
      <c r="AI22">
        <f>IF(AND(ISNUMBER(L22),ISNUMBER(M22)),ABS(M22-L22),"")</f>
        <v/>
      </c>
      <c r="AJ22">
        <f>IF(AND(ISNUMBER(M22),ISNUMBER(N22)),ABS(N22-M22),"")</f>
        <v/>
      </c>
      <c r="AK22">
        <f>IF(AND(ISNUMBER(N22),ISNUMBER(O22)),ABS(O22-N22),"")</f>
        <v/>
      </c>
      <c r="AL22">
        <f>IF(AND(ISNUMBER(O22),ISNUMBER(P22)),ABS(P22-O22),"")</f>
        <v/>
      </c>
      <c r="AM22">
        <f>IF(AND(ISNUMBER(P22),ISNUMBER(Q22)),ABS(Q22-P22),"")</f>
        <v/>
      </c>
      <c r="AN22">
        <f>IF(AND(ISNUMBER(Q22),ISNUMBER(R22)),ABS(R22-Q22),"")</f>
        <v/>
      </c>
    </row>
    <row r="23">
      <c r="A23" s="9" t="n"/>
      <c r="B23" s="13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>
        <f>IF(OR($A23="",$C$5=""),"",IF(INDEX($G23:$R23,$C$5)="","",INDEX($G23:$R23,$C$5)))</f>
        <v/>
      </c>
      <c r="T23">
        <f>IF(OR(OR($A23="",$C$5=""),$C$5&lt;2),"",IF(INDEX($G23:$R23,$C$5-1)="","",INDEX($G23:$R23,$C$5-1)))</f>
        <v/>
      </c>
      <c r="U23">
        <f>IF(OR(S23="",T23=""),"",S23-T23)</f>
        <v/>
      </c>
      <c r="V23">
        <f>IF(OR(OR($A23="",$C$5=""),$C$5&lt;4),"",IFERROR(AVERAGEIFS($G23:$R23,$G$7:$R$7,"&lt;"&amp;$C$5),""))</f>
        <v/>
      </c>
      <c r="W23">
        <f>IF(V23="","",IFERROR(AVERAGEIFS($AD23:$AN23,$AD$7:$AN$7,"&lt;="&amp;($C$5-2)),""))</f>
        <v/>
      </c>
      <c r="X23">
        <f>IF(OR(V23="",W23=""),"",MAX(0,V23-2.66*W23))</f>
        <v/>
      </c>
      <c r="Y23">
        <f>IF(OR(V23="",W23=""),"",V23+2.66*W23)</f>
        <v/>
      </c>
      <c r="Z23">
        <f>IF(OR(OR($A23="",$C$5=""),F23=""),"",IF(E23="Lower",COUNTIFS($G23:$R23,"&lt;="&amp;F23,$G$7:$R$7,"&lt;="&amp;$C$5),COUNTIFS($G23:$R23,"&gt;="&amp;F23,$G$7:$R$7,"&lt;="&amp;$C$5)))</f>
        <v/>
      </c>
      <c r="AA23" s="7">
        <f>IF(OR(OR($A23="",$C$5=""),S23=""),"",IF(AND(Y23&lt;&gt;"",S23&gt;Y23),IF(E23="Lower","Unusual: worse","Unusual: better"),IF(AND(X23&lt;&gt;"",S23&lt;X23),IF(E23="Lower","Unusual: better","Unusual: worse"),IF(F23="","No target",IF(IF(E23="Lower",S23&lt;=F23,S23&gt;=F23),"On target","Off target")))))</f>
        <v/>
      </c>
      <c r="AB23" s="9" t="n"/>
      <c r="AD23">
        <f>IF(AND(ISNUMBER(G23),ISNUMBER(H23)),ABS(H23-G23),"")</f>
        <v/>
      </c>
      <c r="AE23">
        <f>IF(AND(ISNUMBER(H23),ISNUMBER(I23)),ABS(I23-H23),"")</f>
        <v/>
      </c>
      <c r="AF23">
        <f>IF(AND(ISNUMBER(I23),ISNUMBER(J23)),ABS(J23-I23),"")</f>
        <v/>
      </c>
      <c r="AG23">
        <f>IF(AND(ISNUMBER(J23),ISNUMBER(K23)),ABS(K23-J23),"")</f>
        <v/>
      </c>
      <c r="AH23">
        <f>IF(AND(ISNUMBER(K23),ISNUMBER(L23)),ABS(L23-K23),"")</f>
        <v/>
      </c>
      <c r="AI23">
        <f>IF(AND(ISNUMBER(L23),ISNUMBER(M23)),ABS(M23-L23),"")</f>
        <v/>
      </c>
      <c r="AJ23">
        <f>IF(AND(ISNUMBER(M23),ISNUMBER(N23)),ABS(N23-M23),"")</f>
        <v/>
      </c>
      <c r="AK23">
        <f>IF(AND(ISNUMBER(N23),ISNUMBER(O23)),ABS(O23-N23),"")</f>
        <v/>
      </c>
      <c r="AL23">
        <f>IF(AND(ISNUMBER(O23),ISNUMBER(P23)),ABS(P23-O23),"")</f>
        <v/>
      </c>
      <c r="AM23">
        <f>IF(AND(ISNUMBER(P23),ISNUMBER(Q23)),ABS(Q23-P23),"")</f>
        <v/>
      </c>
      <c r="AN23">
        <f>IF(AND(ISNUMBER(Q23),ISNUMBER(R23)),ABS(R23-Q23),"")</f>
        <v/>
      </c>
    </row>
    <row r="26">
      <c r="A26" s="7" t="inlineStr">
        <is>
          <t>Chart this KPI</t>
        </is>
      </c>
      <c r="C26" s="9" t="inlineStr">
        <is>
          <t>Re-clean requests</t>
        </is>
      </c>
    </row>
    <row r="27">
      <c r="A27" s="6" t="inlineStr">
        <is>
          <t>The chart reads the grey rows to the right. Lines show the normal level, the normal range and the target.</t>
        </is>
      </c>
    </row>
    <row r="28">
      <c r="F28" s="7" t="inlineStr">
        <is>
          <t>Month</t>
        </is>
      </c>
      <c r="G28" s="26">
        <f>G$8</f>
        <v/>
      </c>
      <c r="H28" s="26">
        <f>H$8</f>
        <v/>
      </c>
      <c r="I28" s="26">
        <f>I$8</f>
        <v/>
      </c>
      <c r="J28" s="26">
        <f>J$8</f>
        <v/>
      </c>
      <c r="K28" s="26">
        <f>K$8</f>
        <v/>
      </c>
      <c r="L28" s="26">
        <f>L$8</f>
        <v/>
      </c>
      <c r="M28" s="26">
        <f>M$8</f>
        <v/>
      </c>
      <c r="N28" s="26">
        <f>N$8</f>
        <v/>
      </c>
      <c r="O28" s="26">
        <f>O$8</f>
        <v/>
      </c>
      <c r="P28" s="26">
        <f>P$8</f>
        <v/>
      </c>
      <c r="Q28" s="26">
        <f>Q$8</f>
        <v/>
      </c>
      <c r="R28" s="26">
        <f>R$8</f>
        <v/>
      </c>
    </row>
    <row r="29">
      <c r="F29" s="7" t="inlineStr">
        <is>
          <t>Value</t>
        </is>
      </c>
      <c r="G29" s="6">
        <f>IFERROR(IF(INDEX(G$9:G$23,MATCH($C$26,$A$9:$A$23,0))="",NA(),INDEX(G$9:G$23,MATCH($C$26,$A$9:$A$23,0))),NA())</f>
        <v/>
      </c>
      <c r="H29" s="6">
        <f>IFERROR(IF(INDEX(H$9:H$23,MATCH($C$26,$A$9:$A$23,0))="",NA(),INDEX(H$9:H$23,MATCH($C$26,$A$9:$A$23,0))),NA())</f>
        <v/>
      </c>
      <c r="I29" s="6">
        <f>IFERROR(IF(INDEX(I$9:I$23,MATCH($C$26,$A$9:$A$23,0))="",NA(),INDEX(I$9:I$23,MATCH($C$26,$A$9:$A$23,0))),NA())</f>
        <v/>
      </c>
      <c r="J29" s="6">
        <f>IFERROR(IF(INDEX(J$9:J$23,MATCH($C$26,$A$9:$A$23,0))="",NA(),INDEX(J$9:J$23,MATCH($C$26,$A$9:$A$23,0))),NA())</f>
        <v/>
      </c>
      <c r="K29" s="6">
        <f>IFERROR(IF(INDEX(K$9:K$23,MATCH($C$26,$A$9:$A$23,0))="",NA(),INDEX(K$9:K$23,MATCH($C$26,$A$9:$A$23,0))),NA())</f>
        <v/>
      </c>
      <c r="L29" s="6">
        <f>IFERROR(IF(INDEX(L$9:L$23,MATCH($C$26,$A$9:$A$23,0))="",NA(),INDEX(L$9:L$23,MATCH($C$26,$A$9:$A$23,0))),NA())</f>
        <v/>
      </c>
      <c r="M29" s="6">
        <f>IFERROR(IF(INDEX(M$9:M$23,MATCH($C$26,$A$9:$A$23,0))="",NA(),INDEX(M$9:M$23,MATCH($C$26,$A$9:$A$23,0))),NA())</f>
        <v/>
      </c>
      <c r="N29" s="6">
        <f>IFERROR(IF(INDEX(N$9:N$23,MATCH($C$26,$A$9:$A$23,0))="",NA(),INDEX(N$9:N$23,MATCH($C$26,$A$9:$A$23,0))),NA())</f>
        <v/>
      </c>
      <c r="O29" s="6">
        <f>IFERROR(IF(INDEX(O$9:O$23,MATCH($C$26,$A$9:$A$23,0))="",NA(),INDEX(O$9:O$23,MATCH($C$26,$A$9:$A$23,0))),NA())</f>
        <v/>
      </c>
      <c r="P29" s="6">
        <f>IFERROR(IF(INDEX(P$9:P$23,MATCH($C$26,$A$9:$A$23,0))="",NA(),INDEX(P$9:P$23,MATCH($C$26,$A$9:$A$23,0))),NA())</f>
        <v/>
      </c>
      <c r="Q29" s="6">
        <f>IFERROR(IF(INDEX(Q$9:Q$23,MATCH($C$26,$A$9:$A$23,0))="",NA(),INDEX(Q$9:Q$23,MATCH($C$26,$A$9:$A$23,0))),NA())</f>
        <v/>
      </c>
      <c r="R29" s="6">
        <f>IFERROR(IF(INDEX(R$9:R$23,MATCH($C$26,$A$9:$A$23,0))="",NA(),INDEX(R$9:R$23,MATCH($C$26,$A$9:$A$23,0))),NA())</f>
        <v/>
      </c>
    </row>
    <row r="30">
      <c r="F30" s="7" t="inlineStr">
        <is>
          <t>Normal level</t>
        </is>
      </c>
      <c r="G30" s="6">
        <f>IFERROR(INDEX($V$9:$V$23,MATCH($C$26,$A$9:$A$23,0))+0,NA())</f>
        <v/>
      </c>
      <c r="H30" s="6">
        <f>IFERROR(INDEX($V$9:$V$23,MATCH($C$26,$A$9:$A$23,0))+0,NA())</f>
        <v/>
      </c>
      <c r="I30" s="6">
        <f>IFERROR(INDEX($V$9:$V$23,MATCH($C$26,$A$9:$A$23,0))+0,NA())</f>
        <v/>
      </c>
      <c r="J30" s="6">
        <f>IFERROR(INDEX($V$9:$V$23,MATCH($C$26,$A$9:$A$23,0))+0,NA())</f>
        <v/>
      </c>
      <c r="K30" s="6">
        <f>IFERROR(INDEX($V$9:$V$23,MATCH($C$26,$A$9:$A$23,0))+0,NA())</f>
        <v/>
      </c>
      <c r="L30" s="6">
        <f>IFERROR(INDEX($V$9:$V$23,MATCH($C$26,$A$9:$A$23,0))+0,NA())</f>
        <v/>
      </c>
      <c r="M30" s="6">
        <f>IFERROR(INDEX($V$9:$V$23,MATCH($C$26,$A$9:$A$23,0))+0,NA())</f>
        <v/>
      </c>
      <c r="N30" s="6">
        <f>IFERROR(INDEX($V$9:$V$23,MATCH($C$26,$A$9:$A$23,0))+0,NA())</f>
        <v/>
      </c>
      <c r="O30" s="6">
        <f>IFERROR(INDEX($V$9:$V$23,MATCH($C$26,$A$9:$A$23,0))+0,NA())</f>
        <v/>
      </c>
      <c r="P30" s="6">
        <f>IFERROR(INDEX($V$9:$V$23,MATCH($C$26,$A$9:$A$23,0))+0,NA())</f>
        <v/>
      </c>
      <c r="Q30" s="6">
        <f>IFERROR(INDEX($V$9:$V$23,MATCH($C$26,$A$9:$A$23,0))+0,NA())</f>
        <v/>
      </c>
      <c r="R30" s="6">
        <f>IFERROR(INDEX($V$9:$V$23,MATCH($C$26,$A$9:$A$23,0))+0,NA())</f>
        <v/>
      </c>
    </row>
    <row r="31">
      <c r="F31" s="7" t="inlineStr">
        <is>
          <t>Range low</t>
        </is>
      </c>
      <c r="G31" s="6">
        <f>IFERROR(INDEX($X$9:$X$23,MATCH($C$26,$A$9:$A$23,0))+0,NA())</f>
        <v/>
      </c>
      <c r="H31" s="6">
        <f>IFERROR(INDEX($X$9:$X$23,MATCH($C$26,$A$9:$A$23,0))+0,NA())</f>
        <v/>
      </c>
      <c r="I31" s="6">
        <f>IFERROR(INDEX($X$9:$X$23,MATCH($C$26,$A$9:$A$23,0))+0,NA())</f>
        <v/>
      </c>
      <c r="J31" s="6">
        <f>IFERROR(INDEX($X$9:$X$23,MATCH($C$26,$A$9:$A$23,0))+0,NA())</f>
        <v/>
      </c>
      <c r="K31" s="6">
        <f>IFERROR(INDEX($X$9:$X$23,MATCH($C$26,$A$9:$A$23,0))+0,NA())</f>
        <v/>
      </c>
      <c r="L31" s="6">
        <f>IFERROR(INDEX($X$9:$X$23,MATCH($C$26,$A$9:$A$23,0))+0,NA())</f>
        <v/>
      </c>
      <c r="M31" s="6">
        <f>IFERROR(INDEX($X$9:$X$23,MATCH($C$26,$A$9:$A$23,0))+0,NA())</f>
        <v/>
      </c>
      <c r="N31" s="6">
        <f>IFERROR(INDEX($X$9:$X$23,MATCH($C$26,$A$9:$A$23,0))+0,NA())</f>
        <v/>
      </c>
      <c r="O31" s="6">
        <f>IFERROR(INDEX($X$9:$X$23,MATCH($C$26,$A$9:$A$23,0))+0,NA())</f>
        <v/>
      </c>
      <c r="P31" s="6">
        <f>IFERROR(INDEX($X$9:$X$23,MATCH($C$26,$A$9:$A$23,0))+0,NA())</f>
        <v/>
      </c>
      <c r="Q31" s="6">
        <f>IFERROR(INDEX($X$9:$X$23,MATCH($C$26,$A$9:$A$23,0))+0,NA())</f>
        <v/>
      </c>
      <c r="R31" s="6">
        <f>IFERROR(INDEX($X$9:$X$23,MATCH($C$26,$A$9:$A$23,0))+0,NA())</f>
        <v/>
      </c>
    </row>
    <row r="32">
      <c r="F32" s="7" t="inlineStr">
        <is>
          <t>Range high</t>
        </is>
      </c>
      <c r="G32" s="6">
        <f>IFERROR(INDEX($Y$9:$Y$23,MATCH($C$26,$A$9:$A$23,0))+0,NA())</f>
        <v/>
      </c>
      <c r="H32" s="6">
        <f>IFERROR(INDEX($Y$9:$Y$23,MATCH($C$26,$A$9:$A$23,0))+0,NA())</f>
        <v/>
      </c>
      <c r="I32" s="6">
        <f>IFERROR(INDEX($Y$9:$Y$23,MATCH($C$26,$A$9:$A$23,0))+0,NA())</f>
        <v/>
      </c>
      <c r="J32" s="6">
        <f>IFERROR(INDEX($Y$9:$Y$23,MATCH($C$26,$A$9:$A$23,0))+0,NA())</f>
        <v/>
      </c>
      <c r="K32" s="6">
        <f>IFERROR(INDEX($Y$9:$Y$23,MATCH($C$26,$A$9:$A$23,0))+0,NA())</f>
        <v/>
      </c>
      <c r="L32" s="6">
        <f>IFERROR(INDEX($Y$9:$Y$23,MATCH($C$26,$A$9:$A$23,0))+0,NA())</f>
        <v/>
      </c>
      <c r="M32" s="6">
        <f>IFERROR(INDEX($Y$9:$Y$23,MATCH($C$26,$A$9:$A$23,0))+0,NA())</f>
        <v/>
      </c>
      <c r="N32" s="6">
        <f>IFERROR(INDEX($Y$9:$Y$23,MATCH($C$26,$A$9:$A$23,0))+0,NA())</f>
        <v/>
      </c>
      <c r="O32" s="6">
        <f>IFERROR(INDEX($Y$9:$Y$23,MATCH($C$26,$A$9:$A$23,0))+0,NA())</f>
        <v/>
      </c>
      <c r="P32" s="6">
        <f>IFERROR(INDEX($Y$9:$Y$23,MATCH($C$26,$A$9:$A$23,0))+0,NA())</f>
        <v/>
      </c>
      <c r="Q32" s="6">
        <f>IFERROR(INDEX($Y$9:$Y$23,MATCH($C$26,$A$9:$A$23,0))+0,NA())</f>
        <v/>
      </c>
      <c r="R32" s="6">
        <f>IFERROR(INDEX($Y$9:$Y$23,MATCH($C$26,$A$9:$A$23,0))+0,NA())</f>
        <v/>
      </c>
    </row>
    <row r="33">
      <c r="F33" s="7" t="inlineStr">
        <is>
          <t>Target</t>
        </is>
      </c>
      <c r="G33" s="6">
        <f>IFERROR(INDEX($F$9:$F$23,MATCH($C$26,$A$9:$A$23,0))+0,NA())</f>
        <v/>
      </c>
      <c r="H33" s="6">
        <f>IFERROR(INDEX($F$9:$F$23,MATCH($C$26,$A$9:$A$23,0))+0,NA())</f>
        <v/>
      </c>
      <c r="I33" s="6">
        <f>IFERROR(INDEX($F$9:$F$23,MATCH($C$26,$A$9:$A$23,0))+0,NA())</f>
        <v/>
      </c>
      <c r="J33" s="6">
        <f>IFERROR(INDEX($F$9:$F$23,MATCH($C$26,$A$9:$A$23,0))+0,NA())</f>
        <v/>
      </c>
      <c r="K33" s="6">
        <f>IFERROR(INDEX($F$9:$F$23,MATCH($C$26,$A$9:$A$23,0))+0,NA())</f>
        <v/>
      </c>
      <c r="L33" s="6">
        <f>IFERROR(INDEX($F$9:$F$23,MATCH($C$26,$A$9:$A$23,0))+0,NA())</f>
        <v/>
      </c>
      <c r="M33" s="6">
        <f>IFERROR(INDEX($F$9:$F$23,MATCH($C$26,$A$9:$A$23,0))+0,NA())</f>
        <v/>
      </c>
      <c r="N33" s="6">
        <f>IFERROR(INDEX($F$9:$F$23,MATCH($C$26,$A$9:$A$23,0))+0,NA())</f>
        <v/>
      </c>
      <c r="O33" s="6">
        <f>IFERROR(INDEX($F$9:$F$23,MATCH($C$26,$A$9:$A$23,0))+0,NA())</f>
        <v/>
      </c>
      <c r="P33" s="6">
        <f>IFERROR(INDEX($F$9:$F$23,MATCH($C$26,$A$9:$A$23,0))+0,NA())</f>
        <v/>
      </c>
      <c r="Q33" s="6">
        <f>IFERROR(INDEX($F$9:$F$23,MATCH($C$26,$A$9:$A$23,0))+0,NA())</f>
        <v/>
      </c>
      <c r="R33" s="6">
        <f>IFERROR(INDEX($F$9:$F$23,MATCH($C$26,$A$9:$A$23,0))+0,NA())</f>
        <v/>
      </c>
    </row>
  </sheetData>
  <conditionalFormatting sqref="AA9:AA23">
    <cfRule type="expression" priority="1" dxfId="0">
      <formula>ISNUMBER(SEARCH("worse",AA9))</formula>
    </cfRule>
    <cfRule type="expression" priority="2" dxfId="1">
      <formula>ISNUMBER(SEARCH("better",AA9))</formula>
    </cfRule>
    <cfRule type="expression" priority="3" dxfId="2">
      <formula>AA9="Off target"</formula>
    </cfRule>
  </conditionalFormatting>
  <dataValidations count="3">
    <dataValidation sqref="C5" showDropDown="0" showInputMessage="0" showErrorMessage="0" allowBlank="1" error="Type a month number from 1 to 12" type="whole" operator="between">
      <formula1>1</formula1>
      <formula2>12</formula2>
    </dataValidation>
    <dataValidation sqref="E9:E23" showDropDown="0" showInputMessage="0" showErrorMessage="0" allowBlank="1" type="list">
      <formula1>"Higher,Lower"</formula1>
    </dataValidation>
    <dataValidation sqref="C26" showDropDown="0" showInputMessage="0" showErrorMessage="0" allowBlank="1" type="list">
      <formula1>=$A$9:$A$23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33"/>
  <sheetViews>
    <sheetView workbookViewId="0">
      <pane xSplit="6" ySplit="8" topLeftCell="G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13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1" customWidth="1" min="19" max="19"/>
    <col width="11" customWidth="1" min="20" max="20"/>
    <col width="10" customWidth="1" min="21" max="21"/>
    <col width="14" customWidth="1" min="22" max="22"/>
    <col width="11" customWidth="1" min="23" max="23"/>
    <col width="11" customWidth="1" min="24" max="24"/>
    <col width="11" customWidth="1" min="25" max="25"/>
    <col width="10" customWidth="1" min="26" max="26"/>
    <col width="16" customWidth="1" min="27" max="27"/>
    <col width="40" customWidth="1" min="28" max="28"/>
    <col width="3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</cols>
  <sheetData>
    <row r="1">
      <c r="A1" s="5" t="inlineStr">
        <is>
          <t>KPI tracker</t>
        </is>
      </c>
    </row>
    <row r="2">
      <c r="A2" s="6" t="inlineStr">
        <is>
          <t>Your tracker. Fill the yellow cells: one row per KPI, one column per month.</t>
        </is>
      </c>
    </row>
    <row r="4">
      <c r="A4" s="7" t="inlineStr">
        <is>
          <t>First month</t>
        </is>
      </c>
      <c r="C4" s="8" t="n"/>
    </row>
    <row r="5">
      <c r="A5" s="7" t="inlineStr">
        <is>
          <t>Latest month number (1-12)</t>
        </is>
      </c>
      <c r="C5" s="9" t="n"/>
    </row>
    <row r="6">
      <c r="A6" s="7" t="inlineStr">
        <is>
          <t>Latest month</t>
        </is>
      </c>
      <c r="C6" s="10">
        <f>IF(OR(C4="",C5=""),"",EDATE(C4,C5-1))</f>
        <v/>
      </c>
      <c r="AD6" s="6" t="inlineStr">
        <is>
          <t>Helper: month-to-month moves (used for the normal range; leave alone)</t>
        </is>
      </c>
    </row>
    <row r="7">
      <c r="F7" s="6" t="inlineStr">
        <is>
          <t>Month no.</t>
        </is>
      </c>
      <c r="G7" s="6" t="n">
        <v>1</v>
      </c>
      <c r="H7" s="6" t="n">
        <v>2</v>
      </c>
      <c r="I7" s="6" t="n">
        <v>3</v>
      </c>
      <c r="J7" s="6" t="n">
        <v>4</v>
      </c>
      <c r="K7" s="6" t="n">
        <v>5</v>
      </c>
      <c r="L7" s="6" t="n">
        <v>6</v>
      </c>
      <c r="M7" s="6" t="n">
        <v>7</v>
      </c>
      <c r="N7" s="6" t="n">
        <v>8</v>
      </c>
      <c r="O7" s="6" t="n">
        <v>9</v>
      </c>
      <c r="P7" s="6" t="n">
        <v>10</v>
      </c>
      <c r="Q7" s="6" t="n">
        <v>11</v>
      </c>
      <c r="R7" s="6" t="n">
        <v>12</v>
      </c>
      <c r="AD7" s="6" t="n">
        <v>1</v>
      </c>
      <c r="AE7" s="6" t="n">
        <v>2</v>
      </c>
      <c r="AF7" s="6" t="n">
        <v>3</v>
      </c>
      <c r="AG7" s="6" t="n">
        <v>4</v>
      </c>
      <c r="AH7" s="6" t="n">
        <v>5</v>
      </c>
      <c r="AI7" s="6" t="n">
        <v>6</v>
      </c>
      <c r="AJ7" s="6" t="n">
        <v>7</v>
      </c>
      <c r="AK7" s="6" t="n">
        <v>8</v>
      </c>
      <c r="AL7" s="6" t="n">
        <v>9</v>
      </c>
      <c r="AM7" s="6" t="n">
        <v>10</v>
      </c>
      <c r="AN7" s="6" t="n">
        <v>11</v>
      </c>
    </row>
    <row r="8" ht="48" customHeight="1">
      <c r="A8" s="11" t="inlineStr">
        <is>
          <t>KPI</t>
        </is>
      </c>
      <c r="B8" s="11" t="inlineStr">
        <is>
          <t>How it's measured</t>
        </is>
      </c>
      <c r="C8" s="11" t="inlineStr">
        <is>
          <t>Owner</t>
        </is>
      </c>
      <c r="D8" s="11" t="inlineStr">
        <is>
          <t>Unit</t>
        </is>
      </c>
      <c r="E8" s="11" t="inlineStr">
        <is>
          <t>Better when</t>
        </is>
      </c>
      <c r="F8" s="11" t="inlineStr">
        <is>
          <t>Target</t>
        </is>
      </c>
      <c r="G8" s="12">
        <f>IF($C$4="","Month 1",EDATE($C$4,0))</f>
        <v/>
      </c>
      <c r="H8" s="12">
        <f>IF($C$4="","Month 2",EDATE($C$4,1))</f>
        <v/>
      </c>
      <c r="I8" s="12">
        <f>IF($C$4="","Month 3",EDATE($C$4,2))</f>
        <v/>
      </c>
      <c r="J8" s="12">
        <f>IF($C$4="","Month 4",EDATE($C$4,3))</f>
        <v/>
      </c>
      <c r="K8" s="12">
        <f>IF($C$4="","Month 5",EDATE($C$4,4))</f>
        <v/>
      </c>
      <c r="L8" s="12">
        <f>IF($C$4="","Month 6",EDATE($C$4,5))</f>
        <v/>
      </c>
      <c r="M8" s="12">
        <f>IF($C$4="","Month 7",EDATE($C$4,6))</f>
        <v/>
      </c>
      <c r="N8" s="12">
        <f>IF($C$4="","Month 8",EDATE($C$4,7))</f>
        <v/>
      </c>
      <c r="O8" s="12">
        <f>IF($C$4="","Month 9",EDATE($C$4,8))</f>
        <v/>
      </c>
      <c r="P8" s="12">
        <f>IF($C$4="","Month 10",EDATE($C$4,9))</f>
        <v/>
      </c>
      <c r="Q8" s="12">
        <f>IF($C$4="","Month 11",EDATE($C$4,10))</f>
        <v/>
      </c>
      <c r="R8" s="12">
        <f>IF($C$4="","Month 12",EDATE($C$4,11))</f>
        <v/>
      </c>
      <c r="S8" s="11" t="inlineStr">
        <is>
          <t>Latest</t>
        </is>
      </c>
      <c r="T8" s="11" t="inlineStr">
        <is>
          <t>Month before</t>
        </is>
      </c>
      <c r="U8" s="11" t="inlineStr">
        <is>
          <t>Change</t>
        </is>
      </c>
      <c r="V8" s="11" t="inlineStr">
        <is>
          <t>Normal level (avg of earlier months)</t>
        </is>
      </c>
      <c r="W8" s="11" t="inlineStr">
        <is>
          <t>Typical monthly move</t>
        </is>
      </c>
      <c r="X8" s="11" t="inlineStr">
        <is>
          <t>Normal range: low</t>
        </is>
      </c>
      <c r="Y8" s="11" t="inlineStr">
        <is>
          <t>Normal range: high</t>
        </is>
      </c>
      <c r="Z8" s="11" t="inlineStr">
        <is>
          <t>Months on target</t>
        </is>
      </c>
      <c r="AA8" s="11" t="inlineStr">
        <is>
          <t>Status</t>
        </is>
      </c>
      <c r="AB8" s="11" t="inlineStr">
        <is>
          <t>Note / action (typed)</t>
        </is>
      </c>
      <c r="AD8" s="11" t="inlineStr">
        <is>
          <t>Move 1-&gt;2</t>
        </is>
      </c>
      <c r="AE8" s="11" t="inlineStr">
        <is>
          <t>Move 2-&gt;3</t>
        </is>
      </c>
      <c r="AF8" s="11" t="inlineStr">
        <is>
          <t>Move 3-&gt;4</t>
        </is>
      </c>
      <c r="AG8" s="11" t="inlineStr">
        <is>
          <t>Move 4-&gt;5</t>
        </is>
      </c>
      <c r="AH8" s="11" t="inlineStr">
        <is>
          <t>Move 5-&gt;6</t>
        </is>
      </c>
      <c r="AI8" s="11" t="inlineStr">
        <is>
          <t>Move 6-&gt;7</t>
        </is>
      </c>
      <c r="AJ8" s="11" t="inlineStr">
        <is>
          <t>Move 7-&gt;8</t>
        </is>
      </c>
      <c r="AK8" s="11" t="inlineStr">
        <is>
          <t>Move 8-&gt;9</t>
        </is>
      </c>
      <c r="AL8" s="11" t="inlineStr">
        <is>
          <t>Move 9-&gt;10</t>
        </is>
      </c>
      <c r="AM8" s="11" t="inlineStr">
        <is>
          <t>Move 10-&gt;11</t>
        </is>
      </c>
      <c r="AN8" s="11" t="inlineStr">
        <is>
          <t>Move 11-&gt;12</t>
        </is>
      </c>
    </row>
    <row r="9">
      <c r="A9" s="9" t="n"/>
      <c r="B9" s="13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>
        <f>IF(OR($A9="",$C$5=""),"",IF(INDEX($G9:$R9,$C$5)="","",INDEX($G9:$R9,$C$5)))</f>
        <v/>
      </c>
      <c r="T9">
        <f>IF(OR(OR($A9="",$C$5=""),$C$5&lt;2),"",IF(INDEX($G9:$R9,$C$5-1)="","",INDEX($G9:$R9,$C$5-1)))</f>
        <v/>
      </c>
      <c r="U9">
        <f>IF(OR(S9="",T9=""),"",S9-T9)</f>
        <v/>
      </c>
      <c r="V9">
        <f>IF(OR(OR($A9="",$C$5=""),$C$5&lt;4),"",IFERROR(AVERAGEIFS($G9:$R9,$G$7:$R$7,"&lt;"&amp;$C$5),""))</f>
        <v/>
      </c>
      <c r="W9">
        <f>IF(V9="","",IFERROR(AVERAGEIFS($AD9:$AN9,$AD$7:$AN$7,"&lt;="&amp;($C$5-2)),""))</f>
        <v/>
      </c>
      <c r="X9">
        <f>IF(OR(V9="",W9=""),"",MAX(0,V9-2.66*W9))</f>
        <v/>
      </c>
      <c r="Y9">
        <f>IF(OR(V9="",W9=""),"",V9+2.66*W9)</f>
        <v/>
      </c>
      <c r="Z9">
        <f>IF(OR(OR($A9="",$C$5=""),F9=""),"",IF(E9="Lower",COUNTIFS($G9:$R9,"&lt;="&amp;F9,$G$7:$R$7,"&lt;="&amp;$C$5),COUNTIFS($G9:$R9,"&gt;="&amp;F9,$G$7:$R$7,"&lt;="&amp;$C$5)))</f>
        <v/>
      </c>
      <c r="AA9" s="7">
        <f>IF(OR(OR($A9="",$C$5=""),S9=""),"",IF(AND(Y9&lt;&gt;"",S9&gt;Y9),IF(E9="Lower","Unusual: worse","Unusual: better"),IF(AND(X9&lt;&gt;"",S9&lt;X9),IF(E9="Lower","Unusual: better","Unusual: worse"),IF(F9="","No target",IF(IF(E9="Lower",S9&lt;=F9,S9&gt;=F9),"On target","Off target")))))</f>
        <v/>
      </c>
      <c r="AB9" s="9" t="n"/>
      <c r="AD9">
        <f>IF(AND(ISNUMBER(G9),ISNUMBER(H9)),ABS(H9-G9),"")</f>
        <v/>
      </c>
      <c r="AE9">
        <f>IF(AND(ISNUMBER(H9),ISNUMBER(I9)),ABS(I9-H9),"")</f>
        <v/>
      </c>
      <c r="AF9">
        <f>IF(AND(ISNUMBER(I9),ISNUMBER(J9)),ABS(J9-I9),"")</f>
        <v/>
      </c>
      <c r="AG9">
        <f>IF(AND(ISNUMBER(J9),ISNUMBER(K9)),ABS(K9-J9),"")</f>
        <v/>
      </c>
      <c r="AH9">
        <f>IF(AND(ISNUMBER(K9),ISNUMBER(L9)),ABS(L9-K9),"")</f>
        <v/>
      </c>
      <c r="AI9">
        <f>IF(AND(ISNUMBER(L9),ISNUMBER(M9)),ABS(M9-L9),"")</f>
        <v/>
      </c>
      <c r="AJ9">
        <f>IF(AND(ISNUMBER(M9),ISNUMBER(N9)),ABS(N9-M9),"")</f>
        <v/>
      </c>
      <c r="AK9">
        <f>IF(AND(ISNUMBER(N9),ISNUMBER(O9)),ABS(O9-N9),"")</f>
        <v/>
      </c>
      <c r="AL9">
        <f>IF(AND(ISNUMBER(O9),ISNUMBER(P9)),ABS(P9-O9),"")</f>
        <v/>
      </c>
      <c r="AM9">
        <f>IF(AND(ISNUMBER(P9),ISNUMBER(Q9)),ABS(Q9-P9),"")</f>
        <v/>
      </c>
      <c r="AN9">
        <f>IF(AND(ISNUMBER(Q9),ISNUMBER(R9)),ABS(R9-Q9),"")</f>
        <v/>
      </c>
    </row>
    <row r="10">
      <c r="A10" s="9" t="n"/>
      <c r="B10" s="13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>
        <f>IF(OR($A10="",$C$5=""),"",IF(INDEX($G10:$R10,$C$5)="","",INDEX($G10:$R10,$C$5)))</f>
        <v/>
      </c>
      <c r="T10">
        <f>IF(OR(OR($A10="",$C$5=""),$C$5&lt;2),"",IF(INDEX($G10:$R10,$C$5-1)="","",INDEX($G10:$R10,$C$5-1)))</f>
        <v/>
      </c>
      <c r="U10">
        <f>IF(OR(S10="",T10=""),"",S10-T10)</f>
        <v/>
      </c>
      <c r="V10">
        <f>IF(OR(OR($A10="",$C$5=""),$C$5&lt;4),"",IFERROR(AVERAGEIFS($G10:$R10,$G$7:$R$7,"&lt;"&amp;$C$5),""))</f>
        <v/>
      </c>
      <c r="W10">
        <f>IF(V10="","",IFERROR(AVERAGEIFS($AD10:$AN10,$AD$7:$AN$7,"&lt;="&amp;($C$5-2)),""))</f>
        <v/>
      </c>
      <c r="X10">
        <f>IF(OR(V10="",W10=""),"",MAX(0,V10-2.66*W10))</f>
        <v/>
      </c>
      <c r="Y10">
        <f>IF(OR(V10="",W10=""),"",V10+2.66*W10)</f>
        <v/>
      </c>
      <c r="Z10">
        <f>IF(OR(OR($A10="",$C$5=""),F10=""),"",IF(E10="Lower",COUNTIFS($G10:$R10,"&lt;="&amp;F10,$G$7:$R$7,"&lt;="&amp;$C$5),COUNTIFS($G10:$R10,"&gt;="&amp;F10,$G$7:$R$7,"&lt;="&amp;$C$5)))</f>
        <v/>
      </c>
      <c r="AA10" s="7">
        <f>IF(OR(OR($A10="",$C$5=""),S10=""),"",IF(AND(Y10&lt;&gt;"",S10&gt;Y10),IF(E10="Lower","Unusual: worse","Unusual: better"),IF(AND(X10&lt;&gt;"",S10&lt;X10),IF(E10="Lower","Unusual: better","Unusual: worse"),IF(F10="","No target",IF(IF(E10="Lower",S10&lt;=F10,S10&gt;=F10),"On target","Off target")))))</f>
        <v/>
      </c>
      <c r="AB10" s="9" t="n"/>
      <c r="AD10">
        <f>IF(AND(ISNUMBER(G10),ISNUMBER(H10)),ABS(H10-G10),"")</f>
        <v/>
      </c>
      <c r="AE10">
        <f>IF(AND(ISNUMBER(H10),ISNUMBER(I10)),ABS(I10-H10),"")</f>
        <v/>
      </c>
      <c r="AF10">
        <f>IF(AND(ISNUMBER(I10),ISNUMBER(J10)),ABS(J10-I10),"")</f>
        <v/>
      </c>
      <c r="AG10">
        <f>IF(AND(ISNUMBER(J10),ISNUMBER(K10)),ABS(K10-J10),"")</f>
        <v/>
      </c>
      <c r="AH10">
        <f>IF(AND(ISNUMBER(K10),ISNUMBER(L10)),ABS(L10-K10),"")</f>
        <v/>
      </c>
      <c r="AI10">
        <f>IF(AND(ISNUMBER(L10),ISNUMBER(M10)),ABS(M10-L10),"")</f>
        <v/>
      </c>
      <c r="AJ10">
        <f>IF(AND(ISNUMBER(M10),ISNUMBER(N10)),ABS(N10-M10),"")</f>
        <v/>
      </c>
      <c r="AK10">
        <f>IF(AND(ISNUMBER(N10),ISNUMBER(O10)),ABS(O10-N10),"")</f>
        <v/>
      </c>
      <c r="AL10">
        <f>IF(AND(ISNUMBER(O10),ISNUMBER(P10)),ABS(P10-O10),"")</f>
        <v/>
      </c>
      <c r="AM10">
        <f>IF(AND(ISNUMBER(P10),ISNUMBER(Q10)),ABS(Q10-P10),"")</f>
        <v/>
      </c>
      <c r="AN10">
        <f>IF(AND(ISNUMBER(Q10),ISNUMBER(R10)),ABS(R10-Q10),"")</f>
        <v/>
      </c>
    </row>
    <row r="11">
      <c r="A11" s="9" t="n"/>
      <c r="B11" s="13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>
        <f>IF(OR($A11="",$C$5=""),"",IF(INDEX($G11:$R11,$C$5)="","",INDEX($G11:$R11,$C$5)))</f>
        <v/>
      </c>
      <c r="T11">
        <f>IF(OR(OR($A11="",$C$5=""),$C$5&lt;2),"",IF(INDEX($G11:$R11,$C$5-1)="","",INDEX($G11:$R11,$C$5-1)))</f>
        <v/>
      </c>
      <c r="U11">
        <f>IF(OR(S11="",T11=""),"",S11-T11)</f>
        <v/>
      </c>
      <c r="V11">
        <f>IF(OR(OR($A11="",$C$5=""),$C$5&lt;4),"",IFERROR(AVERAGEIFS($G11:$R11,$G$7:$R$7,"&lt;"&amp;$C$5),""))</f>
        <v/>
      </c>
      <c r="W11">
        <f>IF(V11="","",IFERROR(AVERAGEIFS($AD11:$AN11,$AD$7:$AN$7,"&lt;="&amp;($C$5-2)),""))</f>
        <v/>
      </c>
      <c r="X11">
        <f>IF(OR(V11="",W11=""),"",MAX(0,V11-2.66*W11))</f>
        <v/>
      </c>
      <c r="Y11">
        <f>IF(OR(V11="",W11=""),"",V11+2.66*W11)</f>
        <v/>
      </c>
      <c r="Z11">
        <f>IF(OR(OR($A11="",$C$5=""),F11=""),"",IF(E11="Lower",COUNTIFS($G11:$R11,"&lt;="&amp;F11,$G$7:$R$7,"&lt;="&amp;$C$5),COUNTIFS($G11:$R11,"&gt;="&amp;F11,$G$7:$R$7,"&lt;="&amp;$C$5)))</f>
        <v/>
      </c>
      <c r="AA11" s="7">
        <f>IF(OR(OR($A11="",$C$5=""),S11=""),"",IF(AND(Y11&lt;&gt;"",S11&gt;Y11),IF(E11="Lower","Unusual: worse","Unusual: better"),IF(AND(X11&lt;&gt;"",S11&lt;X11),IF(E11="Lower","Unusual: better","Unusual: worse"),IF(F11="","No target",IF(IF(E11="Lower",S11&lt;=F11,S11&gt;=F11),"On target","Off target")))))</f>
        <v/>
      </c>
      <c r="AB11" s="9" t="n"/>
      <c r="AD11">
        <f>IF(AND(ISNUMBER(G11),ISNUMBER(H11)),ABS(H11-G11),"")</f>
        <v/>
      </c>
      <c r="AE11">
        <f>IF(AND(ISNUMBER(H11),ISNUMBER(I11)),ABS(I11-H11),"")</f>
        <v/>
      </c>
      <c r="AF11">
        <f>IF(AND(ISNUMBER(I11),ISNUMBER(J11)),ABS(J11-I11),"")</f>
        <v/>
      </c>
      <c r="AG11">
        <f>IF(AND(ISNUMBER(J11),ISNUMBER(K11)),ABS(K11-J11),"")</f>
        <v/>
      </c>
      <c r="AH11">
        <f>IF(AND(ISNUMBER(K11),ISNUMBER(L11)),ABS(L11-K11),"")</f>
        <v/>
      </c>
      <c r="AI11">
        <f>IF(AND(ISNUMBER(L11),ISNUMBER(M11)),ABS(M11-L11),"")</f>
        <v/>
      </c>
      <c r="AJ11">
        <f>IF(AND(ISNUMBER(M11),ISNUMBER(N11)),ABS(N11-M11),"")</f>
        <v/>
      </c>
      <c r="AK11">
        <f>IF(AND(ISNUMBER(N11),ISNUMBER(O11)),ABS(O11-N11),"")</f>
        <v/>
      </c>
      <c r="AL11">
        <f>IF(AND(ISNUMBER(O11),ISNUMBER(P11)),ABS(P11-O11),"")</f>
        <v/>
      </c>
      <c r="AM11">
        <f>IF(AND(ISNUMBER(P11),ISNUMBER(Q11)),ABS(Q11-P11),"")</f>
        <v/>
      </c>
      <c r="AN11">
        <f>IF(AND(ISNUMBER(Q11),ISNUMBER(R11)),ABS(R11-Q11),"")</f>
        <v/>
      </c>
    </row>
    <row r="12">
      <c r="A12" s="9" t="n"/>
      <c r="B12" s="13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>
        <f>IF(OR($A12="",$C$5=""),"",IF(INDEX($G12:$R12,$C$5)="","",INDEX($G12:$R12,$C$5)))</f>
        <v/>
      </c>
      <c r="T12">
        <f>IF(OR(OR($A12="",$C$5=""),$C$5&lt;2),"",IF(INDEX($G12:$R12,$C$5-1)="","",INDEX($G12:$R12,$C$5-1)))</f>
        <v/>
      </c>
      <c r="U12">
        <f>IF(OR(S12="",T12=""),"",S12-T12)</f>
        <v/>
      </c>
      <c r="V12">
        <f>IF(OR(OR($A12="",$C$5=""),$C$5&lt;4),"",IFERROR(AVERAGEIFS($G12:$R12,$G$7:$R$7,"&lt;"&amp;$C$5),""))</f>
        <v/>
      </c>
      <c r="W12">
        <f>IF(V12="","",IFERROR(AVERAGEIFS($AD12:$AN12,$AD$7:$AN$7,"&lt;="&amp;($C$5-2)),""))</f>
        <v/>
      </c>
      <c r="X12">
        <f>IF(OR(V12="",W12=""),"",MAX(0,V12-2.66*W12))</f>
        <v/>
      </c>
      <c r="Y12">
        <f>IF(OR(V12="",W12=""),"",V12+2.66*W12)</f>
        <v/>
      </c>
      <c r="Z12">
        <f>IF(OR(OR($A12="",$C$5=""),F12=""),"",IF(E12="Lower",COUNTIFS($G12:$R12,"&lt;="&amp;F12,$G$7:$R$7,"&lt;="&amp;$C$5),COUNTIFS($G12:$R12,"&gt;="&amp;F12,$G$7:$R$7,"&lt;="&amp;$C$5)))</f>
        <v/>
      </c>
      <c r="AA12" s="7">
        <f>IF(OR(OR($A12="",$C$5=""),S12=""),"",IF(AND(Y12&lt;&gt;"",S12&gt;Y12),IF(E12="Lower","Unusual: worse","Unusual: better"),IF(AND(X12&lt;&gt;"",S12&lt;X12),IF(E12="Lower","Unusual: better","Unusual: worse"),IF(F12="","No target",IF(IF(E12="Lower",S12&lt;=F12,S12&gt;=F12),"On target","Off target")))))</f>
        <v/>
      </c>
      <c r="AB12" s="9" t="n"/>
      <c r="AD12">
        <f>IF(AND(ISNUMBER(G12),ISNUMBER(H12)),ABS(H12-G12),"")</f>
        <v/>
      </c>
      <c r="AE12">
        <f>IF(AND(ISNUMBER(H12),ISNUMBER(I12)),ABS(I12-H12),"")</f>
        <v/>
      </c>
      <c r="AF12">
        <f>IF(AND(ISNUMBER(I12),ISNUMBER(J12)),ABS(J12-I12),"")</f>
        <v/>
      </c>
      <c r="AG12">
        <f>IF(AND(ISNUMBER(J12),ISNUMBER(K12)),ABS(K12-J12),"")</f>
        <v/>
      </c>
      <c r="AH12">
        <f>IF(AND(ISNUMBER(K12),ISNUMBER(L12)),ABS(L12-K12),"")</f>
        <v/>
      </c>
      <c r="AI12">
        <f>IF(AND(ISNUMBER(L12),ISNUMBER(M12)),ABS(M12-L12),"")</f>
        <v/>
      </c>
      <c r="AJ12">
        <f>IF(AND(ISNUMBER(M12),ISNUMBER(N12)),ABS(N12-M12),"")</f>
        <v/>
      </c>
      <c r="AK12">
        <f>IF(AND(ISNUMBER(N12),ISNUMBER(O12)),ABS(O12-N12),"")</f>
        <v/>
      </c>
      <c r="AL12">
        <f>IF(AND(ISNUMBER(O12),ISNUMBER(P12)),ABS(P12-O12),"")</f>
        <v/>
      </c>
      <c r="AM12">
        <f>IF(AND(ISNUMBER(P12),ISNUMBER(Q12)),ABS(Q12-P12),"")</f>
        <v/>
      </c>
      <c r="AN12">
        <f>IF(AND(ISNUMBER(Q12),ISNUMBER(R12)),ABS(R12-Q12),"")</f>
        <v/>
      </c>
    </row>
    <row r="13">
      <c r="A13" s="9" t="n"/>
      <c r="B13" s="13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>
        <f>IF(OR($A13="",$C$5=""),"",IF(INDEX($G13:$R13,$C$5)="","",INDEX($G13:$R13,$C$5)))</f>
        <v/>
      </c>
      <c r="T13">
        <f>IF(OR(OR($A13="",$C$5=""),$C$5&lt;2),"",IF(INDEX($G13:$R13,$C$5-1)="","",INDEX($G13:$R13,$C$5-1)))</f>
        <v/>
      </c>
      <c r="U13">
        <f>IF(OR(S13="",T13=""),"",S13-T13)</f>
        <v/>
      </c>
      <c r="V13">
        <f>IF(OR(OR($A13="",$C$5=""),$C$5&lt;4),"",IFERROR(AVERAGEIFS($G13:$R13,$G$7:$R$7,"&lt;"&amp;$C$5),""))</f>
        <v/>
      </c>
      <c r="W13">
        <f>IF(V13="","",IFERROR(AVERAGEIFS($AD13:$AN13,$AD$7:$AN$7,"&lt;="&amp;($C$5-2)),""))</f>
        <v/>
      </c>
      <c r="X13">
        <f>IF(OR(V13="",W13=""),"",MAX(0,V13-2.66*W13))</f>
        <v/>
      </c>
      <c r="Y13">
        <f>IF(OR(V13="",W13=""),"",V13+2.66*W13)</f>
        <v/>
      </c>
      <c r="Z13">
        <f>IF(OR(OR($A13="",$C$5=""),F13=""),"",IF(E13="Lower",COUNTIFS($G13:$R13,"&lt;="&amp;F13,$G$7:$R$7,"&lt;="&amp;$C$5),COUNTIFS($G13:$R13,"&gt;="&amp;F13,$G$7:$R$7,"&lt;="&amp;$C$5)))</f>
        <v/>
      </c>
      <c r="AA13" s="7">
        <f>IF(OR(OR($A13="",$C$5=""),S13=""),"",IF(AND(Y13&lt;&gt;"",S13&gt;Y13),IF(E13="Lower","Unusual: worse","Unusual: better"),IF(AND(X13&lt;&gt;"",S13&lt;X13),IF(E13="Lower","Unusual: better","Unusual: worse"),IF(F13="","No target",IF(IF(E13="Lower",S13&lt;=F13,S13&gt;=F13),"On target","Off target")))))</f>
        <v/>
      </c>
      <c r="AB13" s="9" t="n"/>
      <c r="AD13">
        <f>IF(AND(ISNUMBER(G13),ISNUMBER(H13)),ABS(H13-G13),"")</f>
        <v/>
      </c>
      <c r="AE13">
        <f>IF(AND(ISNUMBER(H13),ISNUMBER(I13)),ABS(I13-H13),"")</f>
        <v/>
      </c>
      <c r="AF13">
        <f>IF(AND(ISNUMBER(I13),ISNUMBER(J13)),ABS(J13-I13),"")</f>
        <v/>
      </c>
      <c r="AG13">
        <f>IF(AND(ISNUMBER(J13),ISNUMBER(K13)),ABS(K13-J13),"")</f>
        <v/>
      </c>
      <c r="AH13">
        <f>IF(AND(ISNUMBER(K13),ISNUMBER(L13)),ABS(L13-K13),"")</f>
        <v/>
      </c>
      <c r="AI13">
        <f>IF(AND(ISNUMBER(L13),ISNUMBER(M13)),ABS(M13-L13),"")</f>
        <v/>
      </c>
      <c r="AJ13">
        <f>IF(AND(ISNUMBER(M13),ISNUMBER(N13)),ABS(N13-M13),"")</f>
        <v/>
      </c>
      <c r="AK13">
        <f>IF(AND(ISNUMBER(N13),ISNUMBER(O13)),ABS(O13-N13),"")</f>
        <v/>
      </c>
      <c r="AL13">
        <f>IF(AND(ISNUMBER(O13),ISNUMBER(P13)),ABS(P13-O13),"")</f>
        <v/>
      </c>
      <c r="AM13">
        <f>IF(AND(ISNUMBER(P13),ISNUMBER(Q13)),ABS(Q13-P13),"")</f>
        <v/>
      </c>
      <c r="AN13">
        <f>IF(AND(ISNUMBER(Q13),ISNUMBER(R13)),ABS(R13-Q13),"")</f>
        <v/>
      </c>
    </row>
    <row r="14">
      <c r="A14" s="9" t="n"/>
      <c r="B14" s="13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>
        <f>IF(OR($A14="",$C$5=""),"",IF(INDEX($G14:$R14,$C$5)="","",INDEX($G14:$R14,$C$5)))</f>
        <v/>
      </c>
      <c r="T14">
        <f>IF(OR(OR($A14="",$C$5=""),$C$5&lt;2),"",IF(INDEX($G14:$R14,$C$5-1)="","",INDEX($G14:$R14,$C$5-1)))</f>
        <v/>
      </c>
      <c r="U14">
        <f>IF(OR(S14="",T14=""),"",S14-T14)</f>
        <v/>
      </c>
      <c r="V14">
        <f>IF(OR(OR($A14="",$C$5=""),$C$5&lt;4),"",IFERROR(AVERAGEIFS($G14:$R14,$G$7:$R$7,"&lt;"&amp;$C$5),""))</f>
        <v/>
      </c>
      <c r="W14">
        <f>IF(V14="","",IFERROR(AVERAGEIFS($AD14:$AN14,$AD$7:$AN$7,"&lt;="&amp;($C$5-2)),""))</f>
        <v/>
      </c>
      <c r="X14">
        <f>IF(OR(V14="",W14=""),"",MAX(0,V14-2.66*W14))</f>
        <v/>
      </c>
      <c r="Y14">
        <f>IF(OR(V14="",W14=""),"",V14+2.66*W14)</f>
        <v/>
      </c>
      <c r="Z14">
        <f>IF(OR(OR($A14="",$C$5=""),F14=""),"",IF(E14="Lower",COUNTIFS($G14:$R14,"&lt;="&amp;F14,$G$7:$R$7,"&lt;="&amp;$C$5),COUNTIFS($G14:$R14,"&gt;="&amp;F14,$G$7:$R$7,"&lt;="&amp;$C$5)))</f>
        <v/>
      </c>
      <c r="AA14" s="7">
        <f>IF(OR(OR($A14="",$C$5=""),S14=""),"",IF(AND(Y14&lt;&gt;"",S14&gt;Y14),IF(E14="Lower","Unusual: worse","Unusual: better"),IF(AND(X14&lt;&gt;"",S14&lt;X14),IF(E14="Lower","Unusual: better","Unusual: worse"),IF(F14="","No target",IF(IF(E14="Lower",S14&lt;=F14,S14&gt;=F14),"On target","Off target")))))</f>
        <v/>
      </c>
      <c r="AB14" s="9" t="n"/>
      <c r="AD14">
        <f>IF(AND(ISNUMBER(G14),ISNUMBER(H14)),ABS(H14-G14),"")</f>
        <v/>
      </c>
      <c r="AE14">
        <f>IF(AND(ISNUMBER(H14),ISNUMBER(I14)),ABS(I14-H14),"")</f>
        <v/>
      </c>
      <c r="AF14">
        <f>IF(AND(ISNUMBER(I14),ISNUMBER(J14)),ABS(J14-I14),"")</f>
        <v/>
      </c>
      <c r="AG14">
        <f>IF(AND(ISNUMBER(J14),ISNUMBER(K14)),ABS(K14-J14),"")</f>
        <v/>
      </c>
      <c r="AH14">
        <f>IF(AND(ISNUMBER(K14),ISNUMBER(L14)),ABS(L14-K14),"")</f>
        <v/>
      </c>
      <c r="AI14">
        <f>IF(AND(ISNUMBER(L14),ISNUMBER(M14)),ABS(M14-L14),"")</f>
        <v/>
      </c>
      <c r="AJ14">
        <f>IF(AND(ISNUMBER(M14),ISNUMBER(N14)),ABS(N14-M14),"")</f>
        <v/>
      </c>
      <c r="AK14">
        <f>IF(AND(ISNUMBER(N14),ISNUMBER(O14)),ABS(O14-N14),"")</f>
        <v/>
      </c>
      <c r="AL14">
        <f>IF(AND(ISNUMBER(O14),ISNUMBER(P14)),ABS(P14-O14),"")</f>
        <v/>
      </c>
      <c r="AM14">
        <f>IF(AND(ISNUMBER(P14),ISNUMBER(Q14)),ABS(Q14-P14),"")</f>
        <v/>
      </c>
      <c r="AN14">
        <f>IF(AND(ISNUMBER(Q14),ISNUMBER(R14)),ABS(R14-Q14),"")</f>
        <v/>
      </c>
    </row>
    <row r="15">
      <c r="A15" s="9" t="n"/>
      <c r="B15" s="13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>
        <f>IF(OR($A15="",$C$5=""),"",IF(INDEX($G15:$R15,$C$5)="","",INDEX($G15:$R15,$C$5)))</f>
        <v/>
      </c>
      <c r="T15">
        <f>IF(OR(OR($A15="",$C$5=""),$C$5&lt;2),"",IF(INDEX($G15:$R15,$C$5-1)="","",INDEX($G15:$R15,$C$5-1)))</f>
        <v/>
      </c>
      <c r="U15">
        <f>IF(OR(S15="",T15=""),"",S15-T15)</f>
        <v/>
      </c>
      <c r="V15">
        <f>IF(OR(OR($A15="",$C$5=""),$C$5&lt;4),"",IFERROR(AVERAGEIFS($G15:$R15,$G$7:$R$7,"&lt;"&amp;$C$5),""))</f>
        <v/>
      </c>
      <c r="W15">
        <f>IF(V15="","",IFERROR(AVERAGEIFS($AD15:$AN15,$AD$7:$AN$7,"&lt;="&amp;($C$5-2)),""))</f>
        <v/>
      </c>
      <c r="X15">
        <f>IF(OR(V15="",W15=""),"",MAX(0,V15-2.66*W15))</f>
        <v/>
      </c>
      <c r="Y15">
        <f>IF(OR(V15="",W15=""),"",V15+2.66*W15)</f>
        <v/>
      </c>
      <c r="Z15">
        <f>IF(OR(OR($A15="",$C$5=""),F15=""),"",IF(E15="Lower",COUNTIFS($G15:$R15,"&lt;="&amp;F15,$G$7:$R$7,"&lt;="&amp;$C$5),COUNTIFS($G15:$R15,"&gt;="&amp;F15,$G$7:$R$7,"&lt;="&amp;$C$5)))</f>
        <v/>
      </c>
      <c r="AA15" s="7">
        <f>IF(OR(OR($A15="",$C$5=""),S15=""),"",IF(AND(Y15&lt;&gt;"",S15&gt;Y15),IF(E15="Lower","Unusual: worse","Unusual: better"),IF(AND(X15&lt;&gt;"",S15&lt;X15),IF(E15="Lower","Unusual: better","Unusual: worse"),IF(F15="","No target",IF(IF(E15="Lower",S15&lt;=F15,S15&gt;=F15),"On target","Off target")))))</f>
        <v/>
      </c>
      <c r="AB15" s="9" t="n"/>
      <c r="AD15">
        <f>IF(AND(ISNUMBER(G15),ISNUMBER(H15)),ABS(H15-G15),"")</f>
        <v/>
      </c>
      <c r="AE15">
        <f>IF(AND(ISNUMBER(H15),ISNUMBER(I15)),ABS(I15-H15),"")</f>
        <v/>
      </c>
      <c r="AF15">
        <f>IF(AND(ISNUMBER(I15),ISNUMBER(J15)),ABS(J15-I15),"")</f>
        <v/>
      </c>
      <c r="AG15">
        <f>IF(AND(ISNUMBER(J15),ISNUMBER(K15)),ABS(K15-J15),"")</f>
        <v/>
      </c>
      <c r="AH15">
        <f>IF(AND(ISNUMBER(K15),ISNUMBER(L15)),ABS(L15-K15),"")</f>
        <v/>
      </c>
      <c r="AI15">
        <f>IF(AND(ISNUMBER(L15),ISNUMBER(M15)),ABS(M15-L15),"")</f>
        <v/>
      </c>
      <c r="AJ15">
        <f>IF(AND(ISNUMBER(M15),ISNUMBER(N15)),ABS(N15-M15),"")</f>
        <v/>
      </c>
      <c r="AK15">
        <f>IF(AND(ISNUMBER(N15),ISNUMBER(O15)),ABS(O15-N15),"")</f>
        <v/>
      </c>
      <c r="AL15">
        <f>IF(AND(ISNUMBER(O15),ISNUMBER(P15)),ABS(P15-O15),"")</f>
        <v/>
      </c>
      <c r="AM15">
        <f>IF(AND(ISNUMBER(P15),ISNUMBER(Q15)),ABS(Q15-P15),"")</f>
        <v/>
      </c>
      <c r="AN15">
        <f>IF(AND(ISNUMBER(Q15),ISNUMBER(R15)),ABS(R15-Q15),"")</f>
        <v/>
      </c>
    </row>
    <row r="16">
      <c r="A16" s="9" t="n"/>
      <c r="B16" s="13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>
        <f>IF(OR($A16="",$C$5=""),"",IF(INDEX($G16:$R16,$C$5)="","",INDEX($G16:$R16,$C$5)))</f>
        <v/>
      </c>
      <c r="T16">
        <f>IF(OR(OR($A16="",$C$5=""),$C$5&lt;2),"",IF(INDEX($G16:$R16,$C$5-1)="","",INDEX($G16:$R16,$C$5-1)))</f>
        <v/>
      </c>
      <c r="U16">
        <f>IF(OR(S16="",T16=""),"",S16-T16)</f>
        <v/>
      </c>
      <c r="V16">
        <f>IF(OR(OR($A16="",$C$5=""),$C$5&lt;4),"",IFERROR(AVERAGEIFS($G16:$R16,$G$7:$R$7,"&lt;"&amp;$C$5),""))</f>
        <v/>
      </c>
      <c r="W16">
        <f>IF(V16="","",IFERROR(AVERAGEIFS($AD16:$AN16,$AD$7:$AN$7,"&lt;="&amp;($C$5-2)),""))</f>
        <v/>
      </c>
      <c r="X16">
        <f>IF(OR(V16="",W16=""),"",MAX(0,V16-2.66*W16))</f>
        <v/>
      </c>
      <c r="Y16">
        <f>IF(OR(V16="",W16=""),"",V16+2.66*W16)</f>
        <v/>
      </c>
      <c r="Z16">
        <f>IF(OR(OR($A16="",$C$5=""),F16=""),"",IF(E16="Lower",COUNTIFS($G16:$R16,"&lt;="&amp;F16,$G$7:$R$7,"&lt;="&amp;$C$5),COUNTIFS($G16:$R16,"&gt;="&amp;F16,$G$7:$R$7,"&lt;="&amp;$C$5)))</f>
        <v/>
      </c>
      <c r="AA16" s="7">
        <f>IF(OR(OR($A16="",$C$5=""),S16=""),"",IF(AND(Y16&lt;&gt;"",S16&gt;Y16),IF(E16="Lower","Unusual: worse","Unusual: better"),IF(AND(X16&lt;&gt;"",S16&lt;X16),IF(E16="Lower","Unusual: better","Unusual: worse"),IF(F16="","No target",IF(IF(E16="Lower",S16&lt;=F16,S16&gt;=F16),"On target","Off target")))))</f>
        <v/>
      </c>
      <c r="AB16" s="9" t="n"/>
      <c r="AD16">
        <f>IF(AND(ISNUMBER(G16),ISNUMBER(H16)),ABS(H16-G16),"")</f>
        <v/>
      </c>
      <c r="AE16">
        <f>IF(AND(ISNUMBER(H16),ISNUMBER(I16)),ABS(I16-H16),"")</f>
        <v/>
      </c>
      <c r="AF16">
        <f>IF(AND(ISNUMBER(I16),ISNUMBER(J16)),ABS(J16-I16),"")</f>
        <v/>
      </c>
      <c r="AG16">
        <f>IF(AND(ISNUMBER(J16),ISNUMBER(K16)),ABS(K16-J16),"")</f>
        <v/>
      </c>
      <c r="AH16">
        <f>IF(AND(ISNUMBER(K16),ISNUMBER(L16)),ABS(L16-K16),"")</f>
        <v/>
      </c>
      <c r="AI16">
        <f>IF(AND(ISNUMBER(L16),ISNUMBER(M16)),ABS(M16-L16),"")</f>
        <v/>
      </c>
      <c r="AJ16">
        <f>IF(AND(ISNUMBER(M16),ISNUMBER(N16)),ABS(N16-M16),"")</f>
        <v/>
      </c>
      <c r="AK16">
        <f>IF(AND(ISNUMBER(N16),ISNUMBER(O16)),ABS(O16-N16),"")</f>
        <v/>
      </c>
      <c r="AL16">
        <f>IF(AND(ISNUMBER(O16),ISNUMBER(P16)),ABS(P16-O16),"")</f>
        <v/>
      </c>
      <c r="AM16">
        <f>IF(AND(ISNUMBER(P16),ISNUMBER(Q16)),ABS(Q16-P16),"")</f>
        <v/>
      </c>
      <c r="AN16">
        <f>IF(AND(ISNUMBER(Q16),ISNUMBER(R16)),ABS(R16-Q16),"")</f>
        <v/>
      </c>
    </row>
    <row r="17">
      <c r="A17" s="9" t="n"/>
      <c r="B17" s="13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>
        <f>IF(OR($A17="",$C$5=""),"",IF(INDEX($G17:$R17,$C$5)="","",INDEX($G17:$R17,$C$5)))</f>
        <v/>
      </c>
      <c r="T17">
        <f>IF(OR(OR($A17="",$C$5=""),$C$5&lt;2),"",IF(INDEX($G17:$R17,$C$5-1)="","",INDEX($G17:$R17,$C$5-1)))</f>
        <v/>
      </c>
      <c r="U17">
        <f>IF(OR(S17="",T17=""),"",S17-T17)</f>
        <v/>
      </c>
      <c r="V17">
        <f>IF(OR(OR($A17="",$C$5=""),$C$5&lt;4),"",IFERROR(AVERAGEIFS($G17:$R17,$G$7:$R$7,"&lt;"&amp;$C$5),""))</f>
        <v/>
      </c>
      <c r="W17">
        <f>IF(V17="","",IFERROR(AVERAGEIFS($AD17:$AN17,$AD$7:$AN$7,"&lt;="&amp;($C$5-2)),""))</f>
        <v/>
      </c>
      <c r="X17">
        <f>IF(OR(V17="",W17=""),"",MAX(0,V17-2.66*W17))</f>
        <v/>
      </c>
      <c r="Y17">
        <f>IF(OR(V17="",W17=""),"",V17+2.66*W17)</f>
        <v/>
      </c>
      <c r="Z17">
        <f>IF(OR(OR($A17="",$C$5=""),F17=""),"",IF(E17="Lower",COUNTIFS($G17:$R17,"&lt;="&amp;F17,$G$7:$R$7,"&lt;="&amp;$C$5),COUNTIFS($G17:$R17,"&gt;="&amp;F17,$G$7:$R$7,"&lt;="&amp;$C$5)))</f>
        <v/>
      </c>
      <c r="AA17" s="7">
        <f>IF(OR(OR($A17="",$C$5=""),S17=""),"",IF(AND(Y17&lt;&gt;"",S17&gt;Y17),IF(E17="Lower","Unusual: worse","Unusual: better"),IF(AND(X17&lt;&gt;"",S17&lt;X17),IF(E17="Lower","Unusual: better","Unusual: worse"),IF(F17="","No target",IF(IF(E17="Lower",S17&lt;=F17,S17&gt;=F17),"On target","Off target")))))</f>
        <v/>
      </c>
      <c r="AB17" s="9" t="n"/>
      <c r="AD17">
        <f>IF(AND(ISNUMBER(G17),ISNUMBER(H17)),ABS(H17-G17),"")</f>
        <v/>
      </c>
      <c r="AE17">
        <f>IF(AND(ISNUMBER(H17),ISNUMBER(I17)),ABS(I17-H17),"")</f>
        <v/>
      </c>
      <c r="AF17">
        <f>IF(AND(ISNUMBER(I17),ISNUMBER(J17)),ABS(J17-I17),"")</f>
        <v/>
      </c>
      <c r="AG17">
        <f>IF(AND(ISNUMBER(J17),ISNUMBER(K17)),ABS(K17-J17),"")</f>
        <v/>
      </c>
      <c r="AH17">
        <f>IF(AND(ISNUMBER(K17),ISNUMBER(L17)),ABS(L17-K17),"")</f>
        <v/>
      </c>
      <c r="AI17">
        <f>IF(AND(ISNUMBER(L17),ISNUMBER(M17)),ABS(M17-L17),"")</f>
        <v/>
      </c>
      <c r="AJ17">
        <f>IF(AND(ISNUMBER(M17),ISNUMBER(N17)),ABS(N17-M17),"")</f>
        <v/>
      </c>
      <c r="AK17">
        <f>IF(AND(ISNUMBER(N17),ISNUMBER(O17)),ABS(O17-N17),"")</f>
        <v/>
      </c>
      <c r="AL17">
        <f>IF(AND(ISNUMBER(O17),ISNUMBER(P17)),ABS(P17-O17),"")</f>
        <v/>
      </c>
      <c r="AM17">
        <f>IF(AND(ISNUMBER(P17),ISNUMBER(Q17)),ABS(Q17-P17),"")</f>
        <v/>
      </c>
      <c r="AN17">
        <f>IF(AND(ISNUMBER(Q17),ISNUMBER(R17)),ABS(R17-Q17),"")</f>
        <v/>
      </c>
    </row>
    <row r="18">
      <c r="A18" s="9" t="n"/>
      <c r="B18" s="13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>
        <f>IF(OR($A18="",$C$5=""),"",IF(INDEX($G18:$R18,$C$5)="","",INDEX($G18:$R18,$C$5)))</f>
        <v/>
      </c>
      <c r="T18">
        <f>IF(OR(OR($A18="",$C$5=""),$C$5&lt;2),"",IF(INDEX($G18:$R18,$C$5-1)="","",INDEX($G18:$R18,$C$5-1)))</f>
        <v/>
      </c>
      <c r="U18">
        <f>IF(OR(S18="",T18=""),"",S18-T18)</f>
        <v/>
      </c>
      <c r="V18">
        <f>IF(OR(OR($A18="",$C$5=""),$C$5&lt;4),"",IFERROR(AVERAGEIFS($G18:$R18,$G$7:$R$7,"&lt;"&amp;$C$5),""))</f>
        <v/>
      </c>
      <c r="W18">
        <f>IF(V18="","",IFERROR(AVERAGEIFS($AD18:$AN18,$AD$7:$AN$7,"&lt;="&amp;($C$5-2)),""))</f>
        <v/>
      </c>
      <c r="X18">
        <f>IF(OR(V18="",W18=""),"",MAX(0,V18-2.66*W18))</f>
        <v/>
      </c>
      <c r="Y18">
        <f>IF(OR(V18="",W18=""),"",V18+2.66*W18)</f>
        <v/>
      </c>
      <c r="Z18">
        <f>IF(OR(OR($A18="",$C$5=""),F18=""),"",IF(E18="Lower",COUNTIFS($G18:$R18,"&lt;="&amp;F18,$G$7:$R$7,"&lt;="&amp;$C$5),COUNTIFS($G18:$R18,"&gt;="&amp;F18,$G$7:$R$7,"&lt;="&amp;$C$5)))</f>
        <v/>
      </c>
      <c r="AA18" s="7">
        <f>IF(OR(OR($A18="",$C$5=""),S18=""),"",IF(AND(Y18&lt;&gt;"",S18&gt;Y18),IF(E18="Lower","Unusual: worse","Unusual: better"),IF(AND(X18&lt;&gt;"",S18&lt;X18),IF(E18="Lower","Unusual: better","Unusual: worse"),IF(F18="","No target",IF(IF(E18="Lower",S18&lt;=F18,S18&gt;=F18),"On target","Off target")))))</f>
        <v/>
      </c>
      <c r="AB18" s="9" t="n"/>
      <c r="AD18">
        <f>IF(AND(ISNUMBER(G18),ISNUMBER(H18)),ABS(H18-G18),"")</f>
        <v/>
      </c>
      <c r="AE18">
        <f>IF(AND(ISNUMBER(H18),ISNUMBER(I18)),ABS(I18-H18),"")</f>
        <v/>
      </c>
      <c r="AF18">
        <f>IF(AND(ISNUMBER(I18),ISNUMBER(J18)),ABS(J18-I18),"")</f>
        <v/>
      </c>
      <c r="AG18">
        <f>IF(AND(ISNUMBER(J18),ISNUMBER(K18)),ABS(K18-J18),"")</f>
        <v/>
      </c>
      <c r="AH18">
        <f>IF(AND(ISNUMBER(K18),ISNUMBER(L18)),ABS(L18-K18),"")</f>
        <v/>
      </c>
      <c r="AI18">
        <f>IF(AND(ISNUMBER(L18),ISNUMBER(M18)),ABS(M18-L18),"")</f>
        <v/>
      </c>
      <c r="AJ18">
        <f>IF(AND(ISNUMBER(M18),ISNUMBER(N18)),ABS(N18-M18),"")</f>
        <v/>
      </c>
      <c r="AK18">
        <f>IF(AND(ISNUMBER(N18),ISNUMBER(O18)),ABS(O18-N18),"")</f>
        <v/>
      </c>
      <c r="AL18">
        <f>IF(AND(ISNUMBER(O18),ISNUMBER(P18)),ABS(P18-O18),"")</f>
        <v/>
      </c>
      <c r="AM18">
        <f>IF(AND(ISNUMBER(P18),ISNUMBER(Q18)),ABS(Q18-P18),"")</f>
        <v/>
      </c>
      <c r="AN18">
        <f>IF(AND(ISNUMBER(Q18),ISNUMBER(R18)),ABS(R18-Q18),"")</f>
        <v/>
      </c>
    </row>
    <row r="19">
      <c r="A19" s="9" t="n"/>
      <c r="B19" s="13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>
        <f>IF(OR($A19="",$C$5=""),"",IF(INDEX($G19:$R19,$C$5)="","",INDEX($G19:$R19,$C$5)))</f>
        <v/>
      </c>
      <c r="T19">
        <f>IF(OR(OR($A19="",$C$5=""),$C$5&lt;2),"",IF(INDEX($G19:$R19,$C$5-1)="","",INDEX($G19:$R19,$C$5-1)))</f>
        <v/>
      </c>
      <c r="U19">
        <f>IF(OR(S19="",T19=""),"",S19-T19)</f>
        <v/>
      </c>
      <c r="V19">
        <f>IF(OR(OR($A19="",$C$5=""),$C$5&lt;4),"",IFERROR(AVERAGEIFS($G19:$R19,$G$7:$R$7,"&lt;"&amp;$C$5),""))</f>
        <v/>
      </c>
      <c r="W19">
        <f>IF(V19="","",IFERROR(AVERAGEIFS($AD19:$AN19,$AD$7:$AN$7,"&lt;="&amp;($C$5-2)),""))</f>
        <v/>
      </c>
      <c r="X19">
        <f>IF(OR(V19="",W19=""),"",MAX(0,V19-2.66*W19))</f>
        <v/>
      </c>
      <c r="Y19">
        <f>IF(OR(V19="",W19=""),"",V19+2.66*W19)</f>
        <v/>
      </c>
      <c r="Z19">
        <f>IF(OR(OR($A19="",$C$5=""),F19=""),"",IF(E19="Lower",COUNTIFS($G19:$R19,"&lt;="&amp;F19,$G$7:$R$7,"&lt;="&amp;$C$5),COUNTIFS($G19:$R19,"&gt;="&amp;F19,$G$7:$R$7,"&lt;="&amp;$C$5)))</f>
        <v/>
      </c>
      <c r="AA19" s="7">
        <f>IF(OR(OR($A19="",$C$5=""),S19=""),"",IF(AND(Y19&lt;&gt;"",S19&gt;Y19),IF(E19="Lower","Unusual: worse","Unusual: better"),IF(AND(X19&lt;&gt;"",S19&lt;X19),IF(E19="Lower","Unusual: better","Unusual: worse"),IF(F19="","No target",IF(IF(E19="Lower",S19&lt;=F19,S19&gt;=F19),"On target","Off target")))))</f>
        <v/>
      </c>
      <c r="AB19" s="9" t="n"/>
      <c r="AD19">
        <f>IF(AND(ISNUMBER(G19),ISNUMBER(H19)),ABS(H19-G19),"")</f>
        <v/>
      </c>
      <c r="AE19">
        <f>IF(AND(ISNUMBER(H19),ISNUMBER(I19)),ABS(I19-H19),"")</f>
        <v/>
      </c>
      <c r="AF19">
        <f>IF(AND(ISNUMBER(I19),ISNUMBER(J19)),ABS(J19-I19),"")</f>
        <v/>
      </c>
      <c r="AG19">
        <f>IF(AND(ISNUMBER(J19),ISNUMBER(K19)),ABS(K19-J19),"")</f>
        <v/>
      </c>
      <c r="AH19">
        <f>IF(AND(ISNUMBER(K19),ISNUMBER(L19)),ABS(L19-K19),"")</f>
        <v/>
      </c>
      <c r="AI19">
        <f>IF(AND(ISNUMBER(L19),ISNUMBER(M19)),ABS(M19-L19),"")</f>
        <v/>
      </c>
      <c r="AJ19">
        <f>IF(AND(ISNUMBER(M19),ISNUMBER(N19)),ABS(N19-M19),"")</f>
        <v/>
      </c>
      <c r="AK19">
        <f>IF(AND(ISNUMBER(N19),ISNUMBER(O19)),ABS(O19-N19),"")</f>
        <v/>
      </c>
      <c r="AL19">
        <f>IF(AND(ISNUMBER(O19),ISNUMBER(P19)),ABS(P19-O19),"")</f>
        <v/>
      </c>
      <c r="AM19">
        <f>IF(AND(ISNUMBER(P19),ISNUMBER(Q19)),ABS(Q19-P19),"")</f>
        <v/>
      </c>
      <c r="AN19">
        <f>IF(AND(ISNUMBER(Q19),ISNUMBER(R19)),ABS(R19-Q19),"")</f>
        <v/>
      </c>
    </row>
    <row r="20">
      <c r="A20" s="9" t="n"/>
      <c r="B20" s="13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>
        <f>IF(OR($A20="",$C$5=""),"",IF(INDEX($G20:$R20,$C$5)="","",INDEX($G20:$R20,$C$5)))</f>
        <v/>
      </c>
      <c r="T20">
        <f>IF(OR(OR($A20="",$C$5=""),$C$5&lt;2),"",IF(INDEX($G20:$R20,$C$5-1)="","",INDEX($G20:$R20,$C$5-1)))</f>
        <v/>
      </c>
      <c r="U20">
        <f>IF(OR(S20="",T20=""),"",S20-T20)</f>
        <v/>
      </c>
      <c r="V20">
        <f>IF(OR(OR($A20="",$C$5=""),$C$5&lt;4),"",IFERROR(AVERAGEIFS($G20:$R20,$G$7:$R$7,"&lt;"&amp;$C$5),""))</f>
        <v/>
      </c>
      <c r="W20">
        <f>IF(V20="","",IFERROR(AVERAGEIFS($AD20:$AN20,$AD$7:$AN$7,"&lt;="&amp;($C$5-2)),""))</f>
        <v/>
      </c>
      <c r="X20">
        <f>IF(OR(V20="",W20=""),"",MAX(0,V20-2.66*W20))</f>
        <v/>
      </c>
      <c r="Y20">
        <f>IF(OR(V20="",W20=""),"",V20+2.66*W20)</f>
        <v/>
      </c>
      <c r="Z20">
        <f>IF(OR(OR($A20="",$C$5=""),F20=""),"",IF(E20="Lower",COUNTIFS($G20:$R20,"&lt;="&amp;F20,$G$7:$R$7,"&lt;="&amp;$C$5),COUNTIFS($G20:$R20,"&gt;="&amp;F20,$G$7:$R$7,"&lt;="&amp;$C$5)))</f>
        <v/>
      </c>
      <c r="AA20" s="7">
        <f>IF(OR(OR($A20="",$C$5=""),S20=""),"",IF(AND(Y20&lt;&gt;"",S20&gt;Y20),IF(E20="Lower","Unusual: worse","Unusual: better"),IF(AND(X20&lt;&gt;"",S20&lt;X20),IF(E20="Lower","Unusual: better","Unusual: worse"),IF(F20="","No target",IF(IF(E20="Lower",S20&lt;=F20,S20&gt;=F20),"On target","Off target")))))</f>
        <v/>
      </c>
      <c r="AB20" s="9" t="n"/>
      <c r="AD20">
        <f>IF(AND(ISNUMBER(G20),ISNUMBER(H20)),ABS(H20-G20),"")</f>
        <v/>
      </c>
      <c r="AE20">
        <f>IF(AND(ISNUMBER(H20),ISNUMBER(I20)),ABS(I20-H20),"")</f>
        <v/>
      </c>
      <c r="AF20">
        <f>IF(AND(ISNUMBER(I20),ISNUMBER(J20)),ABS(J20-I20),"")</f>
        <v/>
      </c>
      <c r="AG20">
        <f>IF(AND(ISNUMBER(J20),ISNUMBER(K20)),ABS(K20-J20),"")</f>
        <v/>
      </c>
      <c r="AH20">
        <f>IF(AND(ISNUMBER(K20),ISNUMBER(L20)),ABS(L20-K20),"")</f>
        <v/>
      </c>
      <c r="AI20">
        <f>IF(AND(ISNUMBER(L20),ISNUMBER(M20)),ABS(M20-L20),"")</f>
        <v/>
      </c>
      <c r="AJ20">
        <f>IF(AND(ISNUMBER(M20),ISNUMBER(N20)),ABS(N20-M20),"")</f>
        <v/>
      </c>
      <c r="AK20">
        <f>IF(AND(ISNUMBER(N20),ISNUMBER(O20)),ABS(O20-N20),"")</f>
        <v/>
      </c>
      <c r="AL20">
        <f>IF(AND(ISNUMBER(O20),ISNUMBER(P20)),ABS(P20-O20),"")</f>
        <v/>
      </c>
      <c r="AM20">
        <f>IF(AND(ISNUMBER(P20),ISNUMBER(Q20)),ABS(Q20-P20),"")</f>
        <v/>
      </c>
      <c r="AN20">
        <f>IF(AND(ISNUMBER(Q20),ISNUMBER(R20)),ABS(R20-Q20),"")</f>
        <v/>
      </c>
    </row>
    <row r="21">
      <c r="A21" s="9" t="n"/>
      <c r="B21" s="13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>
        <f>IF(OR($A21="",$C$5=""),"",IF(INDEX($G21:$R21,$C$5)="","",INDEX($G21:$R21,$C$5)))</f>
        <v/>
      </c>
      <c r="T21">
        <f>IF(OR(OR($A21="",$C$5=""),$C$5&lt;2),"",IF(INDEX($G21:$R21,$C$5-1)="","",INDEX($G21:$R21,$C$5-1)))</f>
        <v/>
      </c>
      <c r="U21">
        <f>IF(OR(S21="",T21=""),"",S21-T21)</f>
        <v/>
      </c>
      <c r="V21">
        <f>IF(OR(OR($A21="",$C$5=""),$C$5&lt;4),"",IFERROR(AVERAGEIFS($G21:$R21,$G$7:$R$7,"&lt;"&amp;$C$5),""))</f>
        <v/>
      </c>
      <c r="W21">
        <f>IF(V21="","",IFERROR(AVERAGEIFS($AD21:$AN21,$AD$7:$AN$7,"&lt;="&amp;($C$5-2)),""))</f>
        <v/>
      </c>
      <c r="X21">
        <f>IF(OR(V21="",W21=""),"",MAX(0,V21-2.66*W21))</f>
        <v/>
      </c>
      <c r="Y21">
        <f>IF(OR(V21="",W21=""),"",V21+2.66*W21)</f>
        <v/>
      </c>
      <c r="Z21">
        <f>IF(OR(OR($A21="",$C$5=""),F21=""),"",IF(E21="Lower",COUNTIFS($G21:$R21,"&lt;="&amp;F21,$G$7:$R$7,"&lt;="&amp;$C$5),COUNTIFS($G21:$R21,"&gt;="&amp;F21,$G$7:$R$7,"&lt;="&amp;$C$5)))</f>
        <v/>
      </c>
      <c r="AA21" s="7">
        <f>IF(OR(OR($A21="",$C$5=""),S21=""),"",IF(AND(Y21&lt;&gt;"",S21&gt;Y21),IF(E21="Lower","Unusual: worse","Unusual: better"),IF(AND(X21&lt;&gt;"",S21&lt;X21),IF(E21="Lower","Unusual: better","Unusual: worse"),IF(F21="","No target",IF(IF(E21="Lower",S21&lt;=F21,S21&gt;=F21),"On target","Off target")))))</f>
        <v/>
      </c>
      <c r="AB21" s="9" t="n"/>
      <c r="AD21">
        <f>IF(AND(ISNUMBER(G21),ISNUMBER(H21)),ABS(H21-G21),"")</f>
        <v/>
      </c>
      <c r="AE21">
        <f>IF(AND(ISNUMBER(H21),ISNUMBER(I21)),ABS(I21-H21),"")</f>
        <v/>
      </c>
      <c r="AF21">
        <f>IF(AND(ISNUMBER(I21),ISNUMBER(J21)),ABS(J21-I21),"")</f>
        <v/>
      </c>
      <c r="AG21">
        <f>IF(AND(ISNUMBER(J21),ISNUMBER(K21)),ABS(K21-J21),"")</f>
        <v/>
      </c>
      <c r="AH21">
        <f>IF(AND(ISNUMBER(K21),ISNUMBER(L21)),ABS(L21-K21),"")</f>
        <v/>
      </c>
      <c r="AI21">
        <f>IF(AND(ISNUMBER(L21),ISNUMBER(M21)),ABS(M21-L21),"")</f>
        <v/>
      </c>
      <c r="AJ21">
        <f>IF(AND(ISNUMBER(M21),ISNUMBER(N21)),ABS(N21-M21),"")</f>
        <v/>
      </c>
      <c r="AK21">
        <f>IF(AND(ISNUMBER(N21),ISNUMBER(O21)),ABS(O21-N21),"")</f>
        <v/>
      </c>
      <c r="AL21">
        <f>IF(AND(ISNUMBER(O21),ISNUMBER(P21)),ABS(P21-O21),"")</f>
        <v/>
      </c>
      <c r="AM21">
        <f>IF(AND(ISNUMBER(P21),ISNUMBER(Q21)),ABS(Q21-P21),"")</f>
        <v/>
      </c>
      <c r="AN21">
        <f>IF(AND(ISNUMBER(Q21),ISNUMBER(R21)),ABS(R21-Q21),"")</f>
        <v/>
      </c>
    </row>
    <row r="22">
      <c r="A22" s="9" t="n"/>
      <c r="B22" s="13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>
        <f>IF(OR($A22="",$C$5=""),"",IF(INDEX($G22:$R22,$C$5)="","",INDEX($G22:$R22,$C$5)))</f>
        <v/>
      </c>
      <c r="T22">
        <f>IF(OR(OR($A22="",$C$5=""),$C$5&lt;2),"",IF(INDEX($G22:$R22,$C$5-1)="","",INDEX($G22:$R22,$C$5-1)))</f>
        <v/>
      </c>
      <c r="U22">
        <f>IF(OR(S22="",T22=""),"",S22-T22)</f>
        <v/>
      </c>
      <c r="V22">
        <f>IF(OR(OR($A22="",$C$5=""),$C$5&lt;4),"",IFERROR(AVERAGEIFS($G22:$R22,$G$7:$R$7,"&lt;"&amp;$C$5),""))</f>
        <v/>
      </c>
      <c r="W22">
        <f>IF(V22="","",IFERROR(AVERAGEIFS($AD22:$AN22,$AD$7:$AN$7,"&lt;="&amp;($C$5-2)),""))</f>
        <v/>
      </c>
      <c r="X22">
        <f>IF(OR(V22="",W22=""),"",MAX(0,V22-2.66*W22))</f>
        <v/>
      </c>
      <c r="Y22">
        <f>IF(OR(V22="",W22=""),"",V22+2.66*W22)</f>
        <v/>
      </c>
      <c r="Z22">
        <f>IF(OR(OR($A22="",$C$5=""),F22=""),"",IF(E22="Lower",COUNTIFS($G22:$R22,"&lt;="&amp;F22,$G$7:$R$7,"&lt;="&amp;$C$5),COUNTIFS($G22:$R22,"&gt;="&amp;F22,$G$7:$R$7,"&lt;="&amp;$C$5)))</f>
        <v/>
      </c>
      <c r="AA22" s="7">
        <f>IF(OR(OR($A22="",$C$5=""),S22=""),"",IF(AND(Y22&lt;&gt;"",S22&gt;Y22),IF(E22="Lower","Unusual: worse","Unusual: better"),IF(AND(X22&lt;&gt;"",S22&lt;X22),IF(E22="Lower","Unusual: better","Unusual: worse"),IF(F22="","No target",IF(IF(E22="Lower",S22&lt;=F22,S22&gt;=F22),"On target","Off target")))))</f>
        <v/>
      </c>
      <c r="AB22" s="9" t="n"/>
      <c r="AD22">
        <f>IF(AND(ISNUMBER(G22),ISNUMBER(H22)),ABS(H22-G22),"")</f>
        <v/>
      </c>
      <c r="AE22">
        <f>IF(AND(ISNUMBER(H22),ISNUMBER(I22)),ABS(I22-H22),"")</f>
        <v/>
      </c>
      <c r="AF22">
        <f>IF(AND(ISNUMBER(I22),ISNUMBER(J22)),ABS(J22-I22),"")</f>
        <v/>
      </c>
      <c r="AG22">
        <f>IF(AND(ISNUMBER(J22),ISNUMBER(K22)),ABS(K22-J22),"")</f>
        <v/>
      </c>
      <c r="AH22">
        <f>IF(AND(ISNUMBER(K22),ISNUMBER(L22)),ABS(L22-K22),"")</f>
        <v/>
      </c>
      <c r="AI22">
        <f>IF(AND(ISNUMBER(L22),ISNUMBER(M22)),ABS(M22-L22),"")</f>
        <v/>
      </c>
      <c r="AJ22">
        <f>IF(AND(ISNUMBER(M22),ISNUMBER(N22)),ABS(N22-M22),"")</f>
        <v/>
      </c>
      <c r="AK22">
        <f>IF(AND(ISNUMBER(N22),ISNUMBER(O22)),ABS(O22-N22),"")</f>
        <v/>
      </c>
      <c r="AL22">
        <f>IF(AND(ISNUMBER(O22),ISNUMBER(P22)),ABS(P22-O22),"")</f>
        <v/>
      </c>
      <c r="AM22">
        <f>IF(AND(ISNUMBER(P22),ISNUMBER(Q22)),ABS(Q22-P22),"")</f>
        <v/>
      </c>
      <c r="AN22">
        <f>IF(AND(ISNUMBER(Q22),ISNUMBER(R22)),ABS(R22-Q22),"")</f>
        <v/>
      </c>
    </row>
    <row r="23">
      <c r="A23" s="9" t="n"/>
      <c r="B23" s="13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>
        <f>IF(OR($A23="",$C$5=""),"",IF(INDEX($G23:$R23,$C$5)="","",INDEX($G23:$R23,$C$5)))</f>
        <v/>
      </c>
      <c r="T23">
        <f>IF(OR(OR($A23="",$C$5=""),$C$5&lt;2),"",IF(INDEX($G23:$R23,$C$5-1)="","",INDEX($G23:$R23,$C$5-1)))</f>
        <v/>
      </c>
      <c r="U23">
        <f>IF(OR(S23="",T23=""),"",S23-T23)</f>
        <v/>
      </c>
      <c r="V23">
        <f>IF(OR(OR($A23="",$C$5=""),$C$5&lt;4),"",IFERROR(AVERAGEIFS($G23:$R23,$G$7:$R$7,"&lt;"&amp;$C$5),""))</f>
        <v/>
      </c>
      <c r="W23">
        <f>IF(V23="","",IFERROR(AVERAGEIFS($AD23:$AN23,$AD$7:$AN$7,"&lt;="&amp;($C$5-2)),""))</f>
        <v/>
      </c>
      <c r="X23">
        <f>IF(OR(V23="",W23=""),"",MAX(0,V23-2.66*W23))</f>
        <v/>
      </c>
      <c r="Y23">
        <f>IF(OR(V23="",W23=""),"",V23+2.66*W23)</f>
        <v/>
      </c>
      <c r="Z23">
        <f>IF(OR(OR($A23="",$C$5=""),F23=""),"",IF(E23="Lower",COUNTIFS($G23:$R23,"&lt;="&amp;F23,$G$7:$R$7,"&lt;="&amp;$C$5),COUNTIFS($G23:$R23,"&gt;="&amp;F23,$G$7:$R$7,"&lt;="&amp;$C$5)))</f>
        <v/>
      </c>
      <c r="AA23" s="7">
        <f>IF(OR(OR($A23="",$C$5=""),S23=""),"",IF(AND(Y23&lt;&gt;"",S23&gt;Y23),IF(E23="Lower","Unusual: worse","Unusual: better"),IF(AND(X23&lt;&gt;"",S23&lt;X23),IF(E23="Lower","Unusual: better","Unusual: worse"),IF(F23="","No target",IF(IF(E23="Lower",S23&lt;=F23,S23&gt;=F23),"On target","Off target")))))</f>
        <v/>
      </c>
      <c r="AB23" s="9" t="n"/>
      <c r="AD23">
        <f>IF(AND(ISNUMBER(G23),ISNUMBER(H23)),ABS(H23-G23),"")</f>
        <v/>
      </c>
      <c r="AE23">
        <f>IF(AND(ISNUMBER(H23),ISNUMBER(I23)),ABS(I23-H23),"")</f>
        <v/>
      </c>
      <c r="AF23">
        <f>IF(AND(ISNUMBER(I23),ISNUMBER(J23)),ABS(J23-I23),"")</f>
        <v/>
      </c>
      <c r="AG23">
        <f>IF(AND(ISNUMBER(J23),ISNUMBER(K23)),ABS(K23-J23),"")</f>
        <v/>
      </c>
      <c r="AH23">
        <f>IF(AND(ISNUMBER(K23),ISNUMBER(L23)),ABS(L23-K23),"")</f>
        <v/>
      </c>
      <c r="AI23">
        <f>IF(AND(ISNUMBER(L23),ISNUMBER(M23)),ABS(M23-L23),"")</f>
        <v/>
      </c>
      <c r="AJ23">
        <f>IF(AND(ISNUMBER(M23),ISNUMBER(N23)),ABS(N23-M23),"")</f>
        <v/>
      </c>
      <c r="AK23">
        <f>IF(AND(ISNUMBER(N23),ISNUMBER(O23)),ABS(O23-N23),"")</f>
        <v/>
      </c>
      <c r="AL23">
        <f>IF(AND(ISNUMBER(O23),ISNUMBER(P23)),ABS(P23-O23),"")</f>
        <v/>
      </c>
      <c r="AM23">
        <f>IF(AND(ISNUMBER(P23),ISNUMBER(Q23)),ABS(Q23-P23),"")</f>
        <v/>
      </c>
      <c r="AN23">
        <f>IF(AND(ISNUMBER(Q23),ISNUMBER(R23)),ABS(R23-Q23),"")</f>
        <v/>
      </c>
    </row>
    <row r="26">
      <c r="A26" s="7" t="inlineStr">
        <is>
          <t>Chart this KPI</t>
        </is>
      </c>
      <c r="C26" s="9" t="n"/>
    </row>
    <row r="27">
      <c r="A27" s="6" t="inlineStr">
        <is>
          <t>The chart reads the grey rows to the right. Lines show the normal level, the normal range and the target.</t>
        </is>
      </c>
    </row>
    <row r="28">
      <c r="F28" s="7" t="inlineStr">
        <is>
          <t>Month</t>
        </is>
      </c>
      <c r="G28" s="26">
        <f>G$8</f>
        <v/>
      </c>
      <c r="H28" s="26">
        <f>H$8</f>
        <v/>
      </c>
      <c r="I28" s="26">
        <f>I$8</f>
        <v/>
      </c>
      <c r="J28" s="26">
        <f>J$8</f>
        <v/>
      </c>
      <c r="K28" s="26">
        <f>K$8</f>
        <v/>
      </c>
      <c r="L28" s="26">
        <f>L$8</f>
        <v/>
      </c>
      <c r="M28" s="26">
        <f>M$8</f>
        <v/>
      </c>
      <c r="N28" s="26">
        <f>N$8</f>
        <v/>
      </c>
      <c r="O28" s="26">
        <f>O$8</f>
        <v/>
      </c>
      <c r="P28" s="26">
        <f>P$8</f>
        <v/>
      </c>
      <c r="Q28" s="26">
        <f>Q$8</f>
        <v/>
      </c>
      <c r="R28" s="26">
        <f>R$8</f>
        <v/>
      </c>
    </row>
    <row r="29">
      <c r="F29" s="7" t="inlineStr">
        <is>
          <t>Value</t>
        </is>
      </c>
      <c r="G29" s="6">
        <f>IFERROR(IF(INDEX(G$9:G$23,MATCH($C$26,$A$9:$A$23,0))="",NA(),INDEX(G$9:G$23,MATCH($C$26,$A$9:$A$23,0))),NA())</f>
        <v/>
      </c>
      <c r="H29" s="6">
        <f>IFERROR(IF(INDEX(H$9:H$23,MATCH($C$26,$A$9:$A$23,0))="",NA(),INDEX(H$9:H$23,MATCH($C$26,$A$9:$A$23,0))),NA())</f>
        <v/>
      </c>
      <c r="I29" s="6">
        <f>IFERROR(IF(INDEX(I$9:I$23,MATCH($C$26,$A$9:$A$23,0))="",NA(),INDEX(I$9:I$23,MATCH($C$26,$A$9:$A$23,0))),NA())</f>
        <v/>
      </c>
      <c r="J29" s="6">
        <f>IFERROR(IF(INDEX(J$9:J$23,MATCH($C$26,$A$9:$A$23,0))="",NA(),INDEX(J$9:J$23,MATCH($C$26,$A$9:$A$23,0))),NA())</f>
        <v/>
      </c>
      <c r="K29" s="6">
        <f>IFERROR(IF(INDEX(K$9:K$23,MATCH($C$26,$A$9:$A$23,0))="",NA(),INDEX(K$9:K$23,MATCH($C$26,$A$9:$A$23,0))),NA())</f>
        <v/>
      </c>
      <c r="L29" s="6">
        <f>IFERROR(IF(INDEX(L$9:L$23,MATCH($C$26,$A$9:$A$23,0))="",NA(),INDEX(L$9:L$23,MATCH($C$26,$A$9:$A$23,0))),NA())</f>
        <v/>
      </c>
      <c r="M29" s="6">
        <f>IFERROR(IF(INDEX(M$9:M$23,MATCH($C$26,$A$9:$A$23,0))="",NA(),INDEX(M$9:M$23,MATCH($C$26,$A$9:$A$23,0))),NA())</f>
        <v/>
      </c>
      <c r="N29" s="6">
        <f>IFERROR(IF(INDEX(N$9:N$23,MATCH($C$26,$A$9:$A$23,0))="",NA(),INDEX(N$9:N$23,MATCH($C$26,$A$9:$A$23,0))),NA())</f>
        <v/>
      </c>
      <c r="O29" s="6">
        <f>IFERROR(IF(INDEX(O$9:O$23,MATCH($C$26,$A$9:$A$23,0))="",NA(),INDEX(O$9:O$23,MATCH($C$26,$A$9:$A$23,0))),NA())</f>
        <v/>
      </c>
      <c r="P29" s="6">
        <f>IFERROR(IF(INDEX(P$9:P$23,MATCH($C$26,$A$9:$A$23,0))="",NA(),INDEX(P$9:P$23,MATCH($C$26,$A$9:$A$23,0))),NA())</f>
        <v/>
      </c>
      <c r="Q29" s="6">
        <f>IFERROR(IF(INDEX(Q$9:Q$23,MATCH($C$26,$A$9:$A$23,0))="",NA(),INDEX(Q$9:Q$23,MATCH($C$26,$A$9:$A$23,0))),NA())</f>
        <v/>
      </c>
      <c r="R29" s="6">
        <f>IFERROR(IF(INDEX(R$9:R$23,MATCH($C$26,$A$9:$A$23,0))="",NA(),INDEX(R$9:R$23,MATCH($C$26,$A$9:$A$23,0))),NA())</f>
        <v/>
      </c>
    </row>
    <row r="30">
      <c r="F30" s="7" t="inlineStr">
        <is>
          <t>Normal level</t>
        </is>
      </c>
      <c r="G30" s="6">
        <f>IFERROR(INDEX($V$9:$V$23,MATCH($C$26,$A$9:$A$23,0))+0,NA())</f>
        <v/>
      </c>
      <c r="H30" s="6">
        <f>IFERROR(INDEX($V$9:$V$23,MATCH($C$26,$A$9:$A$23,0))+0,NA())</f>
        <v/>
      </c>
      <c r="I30" s="6">
        <f>IFERROR(INDEX($V$9:$V$23,MATCH($C$26,$A$9:$A$23,0))+0,NA())</f>
        <v/>
      </c>
      <c r="J30" s="6">
        <f>IFERROR(INDEX($V$9:$V$23,MATCH($C$26,$A$9:$A$23,0))+0,NA())</f>
        <v/>
      </c>
      <c r="K30" s="6">
        <f>IFERROR(INDEX($V$9:$V$23,MATCH($C$26,$A$9:$A$23,0))+0,NA())</f>
        <v/>
      </c>
      <c r="L30" s="6">
        <f>IFERROR(INDEX($V$9:$V$23,MATCH($C$26,$A$9:$A$23,0))+0,NA())</f>
        <v/>
      </c>
      <c r="M30" s="6">
        <f>IFERROR(INDEX($V$9:$V$23,MATCH($C$26,$A$9:$A$23,0))+0,NA())</f>
        <v/>
      </c>
      <c r="N30" s="6">
        <f>IFERROR(INDEX($V$9:$V$23,MATCH($C$26,$A$9:$A$23,0))+0,NA())</f>
        <v/>
      </c>
      <c r="O30" s="6">
        <f>IFERROR(INDEX($V$9:$V$23,MATCH($C$26,$A$9:$A$23,0))+0,NA())</f>
        <v/>
      </c>
      <c r="P30" s="6">
        <f>IFERROR(INDEX($V$9:$V$23,MATCH($C$26,$A$9:$A$23,0))+0,NA())</f>
        <v/>
      </c>
      <c r="Q30" s="6">
        <f>IFERROR(INDEX($V$9:$V$23,MATCH($C$26,$A$9:$A$23,0))+0,NA())</f>
        <v/>
      </c>
      <c r="R30" s="6">
        <f>IFERROR(INDEX($V$9:$V$23,MATCH($C$26,$A$9:$A$23,0))+0,NA())</f>
        <v/>
      </c>
    </row>
    <row r="31">
      <c r="F31" s="7" t="inlineStr">
        <is>
          <t>Range low</t>
        </is>
      </c>
      <c r="G31" s="6">
        <f>IFERROR(INDEX($X$9:$X$23,MATCH($C$26,$A$9:$A$23,0))+0,NA())</f>
        <v/>
      </c>
      <c r="H31" s="6">
        <f>IFERROR(INDEX($X$9:$X$23,MATCH($C$26,$A$9:$A$23,0))+0,NA())</f>
        <v/>
      </c>
      <c r="I31" s="6">
        <f>IFERROR(INDEX($X$9:$X$23,MATCH($C$26,$A$9:$A$23,0))+0,NA())</f>
        <v/>
      </c>
      <c r="J31" s="6">
        <f>IFERROR(INDEX($X$9:$X$23,MATCH($C$26,$A$9:$A$23,0))+0,NA())</f>
        <v/>
      </c>
      <c r="K31" s="6">
        <f>IFERROR(INDEX($X$9:$X$23,MATCH($C$26,$A$9:$A$23,0))+0,NA())</f>
        <v/>
      </c>
      <c r="L31" s="6">
        <f>IFERROR(INDEX($X$9:$X$23,MATCH($C$26,$A$9:$A$23,0))+0,NA())</f>
        <v/>
      </c>
      <c r="M31" s="6">
        <f>IFERROR(INDEX($X$9:$X$23,MATCH($C$26,$A$9:$A$23,0))+0,NA())</f>
        <v/>
      </c>
      <c r="N31" s="6">
        <f>IFERROR(INDEX($X$9:$X$23,MATCH($C$26,$A$9:$A$23,0))+0,NA())</f>
        <v/>
      </c>
      <c r="O31" s="6">
        <f>IFERROR(INDEX($X$9:$X$23,MATCH($C$26,$A$9:$A$23,0))+0,NA())</f>
        <v/>
      </c>
      <c r="P31" s="6">
        <f>IFERROR(INDEX($X$9:$X$23,MATCH($C$26,$A$9:$A$23,0))+0,NA())</f>
        <v/>
      </c>
      <c r="Q31" s="6">
        <f>IFERROR(INDEX($X$9:$X$23,MATCH($C$26,$A$9:$A$23,0))+0,NA())</f>
        <v/>
      </c>
      <c r="R31" s="6">
        <f>IFERROR(INDEX($X$9:$X$23,MATCH($C$26,$A$9:$A$23,0))+0,NA())</f>
        <v/>
      </c>
    </row>
    <row r="32">
      <c r="F32" s="7" t="inlineStr">
        <is>
          <t>Range high</t>
        </is>
      </c>
      <c r="G32" s="6">
        <f>IFERROR(INDEX($Y$9:$Y$23,MATCH($C$26,$A$9:$A$23,0))+0,NA())</f>
        <v/>
      </c>
      <c r="H32" s="6">
        <f>IFERROR(INDEX($Y$9:$Y$23,MATCH($C$26,$A$9:$A$23,0))+0,NA())</f>
        <v/>
      </c>
      <c r="I32" s="6">
        <f>IFERROR(INDEX($Y$9:$Y$23,MATCH($C$26,$A$9:$A$23,0))+0,NA())</f>
        <v/>
      </c>
      <c r="J32" s="6">
        <f>IFERROR(INDEX($Y$9:$Y$23,MATCH($C$26,$A$9:$A$23,0))+0,NA())</f>
        <v/>
      </c>
      <c r="K32" s="6">
        <f>IFERROR(INDEX($Y$9:$Y$23,MATCH($C$26,$A$9:$A$23,0))+0,NA())</f>
        <v/>
      </c>
      <c r="L32" s="6">
        <f>IFERROR(INDEX($Y$9:$Y$23,MATCH($C$26,$A$9:$A$23,0))+0,NA())</f>
        <v/>
      </c>
      <c r="M32" s="6">
        <f>IFERROR(INDEX($Y$9:$Y$23,MATCH($C$26,$A$9:$A$23,0))+0,NA())</f>
        <v/>
      </c>
      <c r="N32" s="6">
        <f>IFERROR(INDEX($Y$9:$Y$23,MATCH($C$26,$A$9:$A$23,0))+0,NA())</f>
        <v/>
      </c>
      <c r="O32" s="6">
        <f>IFERROR(INDEX($Y$9:$Y$23,MATCH($C$26,$A$9:$A$23,0))+0,NA())</f>
        <v/>
      </c>
      <c r="P32" s="6">
        <f>IFERROR(INDEX($Y$9:$Y$23,MATCH($C$26,$A$9:$A$23,0))+0,NA())</f>
        <v/>
      </c>
      <c r="Q32" s="6">
        <f>IFERROR(INDEX($Y$9:$Y$23,MATCH($C$26,$A$9:$A$23,0))+0,NA())</f>
        <v/>
      </c>
      <c r="R32" s="6">
        <f>IFERROR(INDEX($Y$9:$Y$23,MATCH($C$26,$A$9:$A$23,0))+0,NA())</f>
        <v/>
      </c>
    </row>
    <row r="33">
      <c r="F33" s="7" t="inlineStr">
        <is>
          <t>Target</t>
        </is>
      </c>
      <c r="G33" s="6">
        <f>IFERROR(INDEX($F$9:$F$23,MATCH($C$26,$A$9:$A$23,0))+0,NA())</f>
        <v/>
      </c>
      <c r="H33" s="6">
        <f>IFERROR(INDEX($F$9:$F$23,MATCH($C$26,$A$9:$A$23,0))+0,NA())</f>
        <v/>
      </c>
      <c r="I33" s="6">
        <f>IFERROR(INDEX($F$9:$F$23,MATCH($C$26,$A$9:$A$23,0))+0,NA())</f>
        <v/>
      </c>
      <c r="J33" s="6">
        <f>IFERROR(INDEX($F$9:$F$23,MATCH($C$26,$A$9:$A$23,0))+0,NA())</f>
        <v/>
      </c>
      <c r="K33" s="6">
        <f>IFERROR(INDEX($F$9:$F$23,MATCH($C$26,$A$9:$A$23,0))+0,NA())</f>
        <v/>
      </c>
      <c r="L33" s="6">
        <f>IFERROR(INDEX($F$9:$F$23,MATCH($C$26,$A$9:$A$23,0))+0,NA())</f>
        <v/>
      </c>
      <c r="M33" s="6">
        <f>IFERROR(INDEX($F$9:$F$23,MATCH($C$26,$A$9:$A$23,0))+0,NA())</f>
        <v/>
      </c>
      <c r="N33" s="6">
        <f>IFERROR(INDEX($F$9:$F$23,MATCH($C$26,$A$9:$A$23,0))+0,NA())</f>
        <v/>
      </c>
      <c r="O33" s="6">
        <f>IFERROR(INDEX($F$9:$F$23,MATCH($C$26,$A$9:$A$23,0))+0,NA())</f>
        <v/>
      </c>
      <c r="P33" s="6">
        <f>IFERROR(INDEX($F$9:$F$23,MATCH($C$26,$A$9:$A$23,0))+0,NA())</f>
        <v/>
      </c>
      <c r="Q33" s="6">
        <f>IFERROR(INDEX($F$9:$F$23,MATCH($C$26,$A$9:$A$23,0))+0,NA())</f>
        <v/>
      </c>
      <c r="R33" s="6">
        <f>IFERROR(INDEX($F$9:$F$23,MATCH($C$26,$A$9:$A$23,0))+0,NA())</f>
        <v/>
      </c>
    </row>
  </sheetData>
  <conditionalFormatting sqref="AA9:AA23">
    <cfRule type="expression" priority="1" dxfId="0">
      <formula>ISNUMBER(SEARCH("worse",AA9))</formula>
    </cfRule>
    <cfRule type="expression" priority="2" dxfId="1">
      <formula>ISNUMBER(SEARCH("better",AA9))</formula>
    </cfRule>
    <cfRule type="expression" priority="3" dxfId="2">
      <formula>AA9="Off target"</formula>
    </cfRule>
  </conditionalFormatting>
  <dataValidations count="3">
    <dataValidation sqref="C5" showDropDown="0" showInputMessage="0" showErrorMessage="0" allowBlank="1" error="Type a month number from 1 to 12" type="whole" operator="between">
      <formula1>1</formula1>
      <formula2>12</formula2>
    </dataValidation>
    <dataValidation sqref="E9:E23" showDropDown="0" showInputMessage="0" showErrorMessage="0" allowBlank="1" type="list">
      <formula1>"Higher,Lower"</formula1>
    </dataValidation>
    <dataValidation sqref="C26" showDropDown="0" showInputMessage="0" showErrorMessage="0" allowBlank="1" type="list">
      <formula1>=$A$9:$A$23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2026-10-07T04:04:43Z</dcterms:created>
  <dcterms:modified xsi:type="dcterms:W3CDTF">2026-10-07T04:04:43Z</dcterms:modified>
</cp:coreProperties>
</file>